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8195" windowHeight="8505"/>
  </bookViews>
  <sheets>
    <sheet name="COVER" sheetId="3" r:id="rId1"/>
    <sheet name="G Summ, Milestones, Assump" sheetId="10" r:id="rId2"/>
    <sheet name="G or SpPro Revenue (per credit)" sheetId="1" r:id="rId3"/>
    <sheet name="Gr - Expenses" sheetId="5" r:id="rId4"/>
    <sheet name="UG Enrollment - by Credits" sheetId="4" state="hidden" r:id="rId5"/>
    <sheet name="UG RCM - TBD" sheetId="13" state="hidden" r:id="rId6"/>
    <sheet name="Gr or SpPrg Revenue (by credit)" sheetId="7" state="hidden" r:id="rId7"/>
    <sheet name="G - Expenses" sheetId="14" state="hidden" r:id="rId8"/>
    <sheet name="Standard Rates" sheetId="2" state="hidden" r:id="rId9"/>
    <sheet name="Capital Needs" sheetId="9" r:id="rId10"/>
    <sheet name="Comprehensive Expense List" sheetId="6" r:id="rId11"/>
    <sheet name="Issues Risks Recs " sheetId="8" r:id="rId12"/>
  </sheets>
  <externalReferences>
    <externalReference r:id="rId13"/>
  </externalReferences>
  <definedNames>
    <definedName name="_xlnm.Print_Area" localSheetId="2">'G or SpPro Revenue (per credit)'!$A$1:$O$130</definedName>
  </definedNames>
  <calcPr calcId="145621"/>
</workbook>
</file>

<file path=xl/calcChain.xml><?xml version="1.0" encoding="utf-8"?>
<calcChain xmlns="http://schemas.openxmlformats.org/spreadsheetml/2006/main">
  <c r="D87" i="1" l="1"/>
  <c r="E87" i="1"/>
  <c r="F87" i="1"/>
  <c r="G87" i="1"/>
  <c r="H87" i="1"/>
  <c r="I87" i="1"/>
  <c r="J87" i="1"/>
  <c r="K87" i="1"/>
  <c r="C87" i="1"/>
  <c r="K65" i="1"/>
  <c r="I65" i="1"/>
  <c r="K66" i="1"/>
  <c r="I66" i="1"/>
  <c r="G65" i="1"/>
  <c r="F64" i="1"/>
  <c r="G64" i="1"/>
  <c r="H64" i="1"/>
  <c r="I64" i="1"/>
  <c r="J64" i="1"/>
  <c r="K64" i="1"/>
  <c r="E64" i="1"/>
  <c r="D63" i="1"/>
  <c r="E63" i="1"/>
  <c r="F63" i="1"/>
  <c r="G63" i="1"/>
  <c r="H63" i="1"/>
  <c r="I63" i="1"/>
  <c r="J63" i="1"/>
  <c r="K63" i="1"/>
  <c r="C63" i="1"/>
  <c r="D71" i="1" l="1"/>
  <c r="C71" i="1"/>
  <c r="J70" i="1"/>
  <c r="H70" i="1"/>
  <c r="F70" i="1"/>
  <c r="D70" i="1"/>
  <c r="D73" i="1" s="1"/>
  <c r="K61" i="1"/>
  <c r="I61" i="1"/>
  <c r="G61" i="1"/>
  <c r="E61" i="1"/>
  <c r="C61" i="1"/>
  <c r="E55" i="1"/>
  <c r="K67" i="1" s="1"/>
  <c r="E54" i="1"/>
  <c r="E53" i="1"/>
  <c r="J66" i="1" s="1"/>
  <c r="E52" i="1"/>
  <c r="E51" i="1"/>
  <c r="E71" i="1" l="1"/>
  <c r="H65" i="1"/>
  <c r="J65" i="1"/>
  <c r="J71" i="1" s="1"/>
  <c r="J73" i="1" s="1"/>
  <c r="F71" i="1"/>
  <c r="F73" i="1" s="1"/>
  <c r="C81" i="1"/>
  <c r="E79" i="1"/>
  <c r="H71" i="1" l="1"/>
  <c r="H73" i="1" s="1"/>
  <c r="B26" i="10"/>
  <c r="C95" i="5"/>
  <c r="C86" i="5" s="1"/>
  <c r="B28" i="10"/>
  <c r="C10" i="10"/>
  <c r="G23" i="9"/>
  <c r="H23" i="9"/>
  <c r="I23" i="9"/>
  <c r="F78" i="5" s="1"/>
  <c r="F77" i="5" s="1"/>
  <c r="J23" i="9"/>
  <c r="K23" i="9"/>
  <c r="L23" i="9"/>
  <c r="M23" i="9"/>
  <c r="N23" i="9"/>
  <c r="O23" i="9"/>
  <c r="P23" i="9"/>
  <c r="Q23" i="9"/>
  <c r="G19" i="9"/>
  <c r="H19" i="9"/>
  <c r="I19" i="9"/>
  <c r="J19" i="9"/>
  <c r="K19" i="9"/>
  <c r="L19" i="9"/>
  <c r="M19" i="9"/>
  <c r="N19" i="9"/>
  <c r="O19" i="9"/>
  <c r="K30" i="10" s="1"/>
  <c r="P19" i="9"/>
  <c r="Q19" i="9"/>
  <c r="M30" i="10" s="1"/>
  <c r="E78" i="5"/>
  <c r="E77" i="5" s="1"/>
  <c r="G78" i="5"/>
  <c r="H78" i="5"/>
  <c r="H77" i="5" s="1"/>
  <c r="I78" i="5"/>
  <c r="I77" i="5" s="1"/>
  <c r="J78" i="5"/>
  <c r="J77" i="5" s="1"/>
  <c r="K78" i="5"/>
  <c r="K77" i="5" s="1"/>
  <c r="L78" i="5"/>
  <c r="M78" i="5"/>
  <c r="M77" i="5" s="1"/>
  <c r="N78" i="5"/>
  <c r="D78" i="5"/>
  <c r="L77" i="5"/>
  <c r="M40" i="5"/>
  <c r="M39" i="5"/>
  <c r="K40" i="5"/>
  <c r="K41" i="5" s="1"/>
  <c r="K42" i="5" s="1"/>
  <c r="K43" i="5" s="1"/>
  <c r="K39" i="5"/>
  <c r="I40" i="5"/>
  <c r="I39" i="5"/>
  <c r="G40" i="5"/>
  <c r="G41" i="5" s="1"/>
  <c r="G42" i="5" s="1"/>
  <c r="G43" i="5" s="1"/>
  <c r="G39" i="5"/>
  <c r="E40" i="5"/>
  <c r="E39" i="5"/>
  <c r="M45" i="5"/>
  <c r="M47" i="5" s="1"/>
  <c r="M48" i="5" s="1"/>
  <c r="M49" i="5" s="1"/>
  <c r="K45" i="5"/>
  <c r="I45" i="5"/>
  <c r="G45" i="5"/>
  <c r="E45" i="5"/>
  <c r="D77" i="5"/>
  <c r="G77" i="5"/>
  <c r="N77" i="5"/>
  <c r="D72" i="5"/>
  <c r="E72" i="5"/>
  <c r="F72" i="5"/>
  <c r="G72" i="5"/>
  <c r="H72" i="5"/>
  <c r="I72" i="5"/>
  <c r="J72" i="5"/>
  <c r="K72" i="5"/>
  <c r="L72" i="5"/>
  <c r="M72" i="5"/>
  <c r="N72" i="5"/>
  <c r="E65" i="5"/>
  <c r="F65" i="5"/>
  <c r="G65" i="5"/>
  <c r="H65" i="5"/>
  <c r="I65" i="5"/>
  <c r="J65" i="5"/>
  <c r="K65" i="5"/>
  <c r="L65" i="5"/>
  <c r="M65" i="5"/>
  <c r="N65" i="5"/>
  <c r="D65" i="5"/>
  <c r="D61" i="5"/>
  <c r="D62" i="5" s="1"/>
  <c r="D63" i="5" s="1"/>
  <c r="E61" i="5"/>
  <c r="E62" i="5" s="1"/>
  <c r="E63" i="5" s="1"/>
  <c r="F61" i="5"/>
  <c r="F62" i="5" s="1"/>
  <c r="F63" i="5" s="1"/>
  <c r="G61" i="5"/>
  <c r="G62" i="5" s="1"/>
  <c r="G63" i="5" s="1"/>
  <c r="H61" i="5"/>
  <c r="H62" i="5" s="1"/>
  <c r="H63" i="5" s="1"/>
  <c r="I61" i="5"/>
  <c r="I62" i="5" s="1"/>
  <c r="I63" i="5" s="1"/>
  <c r="J61" i="5"/>
  <c r="J62" i="5" s="1"/>
  <c r="J63" i="5" s="1"/>
  <c r="K61" i="5"/>
  <c r="K62" i="5" s="1"/>
  <c r="K63" i="5" s="1"/>
  <c r="L61" i="5"/>
  <c r="L62" i="5" s="1"/>
  <c r="L63" i="5" s="1"/>
  <c r="M61" i="5"/>
  <c r="M62" i="5" s="1"/>
  <c r="M63" i="5" s="1"/>
  <c r="N61" i="5"/>
  <c r="N62" i="5" s="1"/>
  <c r="N63" i="5" s="1"/>
  <c r="D55" i="5"/>
  <c r="D56" i="5" s="1"/>
  <c r="D57" i="5" s="1"/>
  <c r="E55" i="5"/>
  <c r="E56" i="5" s="1"/>
  <c r="E57" i="5" s="1"/>
  <c r="F55" i="5"/>
  <c r="F56" i="5" s="1"/>
  <c r="F57" i="5" s="1"/>
  <c r="G55" i="5"/>
  <c r="G56" i="5" s="1"/>
  <c r="G57" i="5" s="1"/>
  <c r="H55" i="5"/>
  <c r="H56" i="5" s="1"/>
  <c r="H57" i="5" s="1"/>
  <c r="I55" i="5"/>
  <c r="I56" i="5" s="1"/>
  <c r="I57" i="5" s="1"/>
  <c r="J55" i="5"/>
  <c r="J56" i="5" s="1"/>
  <c r="J57" i="5" s="1"/>
  <c r="K55" i="5"/>
  <c r="K56" i="5" s="1"/>
  <c r="K57" i="5" s="1"/>
  <c r="L55" i="5"/>
  <c r="L56" i="5" s="1"/>
  <c r="L57" i="5" s="1"/>
  <c r="M55" i="5"/>
  <c r="M56" i="5" s="1"/>
  <c r="M57" i="5" s="1"/>
  <c r="N55" i="5"/>
  <c r="N56" i="5" s="1"/>
  <c r="N57" i="5" s="1"/>
  <c r="D47" i="5"/>
  <c r="D48" i="5" s="1"/>
  <c r="D49" i="5" s="1"/>
  <c r="E47" i="5"/>
  <c r="F47" i="5"/>
  <c r="F48" i="5" s="1"/>
  <c r="F49" i="5" s="1"/>
  <c r="H47" i="5"/>
  <c r="H48" i="5" s="1"/>
  <c r="H49" i="5" s="1"/>
  <c r="J47" i="5"/>
  <c r="J48" i="5" s="1"/>
  <c r="J49" i="5" s="1"/>
  <c r="L47" i="5"/>
  <c r="L48" i="5" s="1"/>
  <c r="L49" i="5" s="1"/>
  <c r="N47" i="5"/>
  <c r="N48" i="5" s="1"/>
  <c r="N49" i="5" s="1"/>
  <c r="E48" i="5"/>
  <c r="E49" i="5" s="1"/>
  <c r="D41" i="5"/>
  <c r="D42" i="5" s="1"/>
  <c r="D43" i="5" s="1"/>
  <c r="F41" i="5"/>
  <c r="F42" i="5" s="1"/>
  <c r="F43" i="5" s="1"/>
  <c r="H41" i="5"/>
  <c r="H42" i="5" s="1"/>
  <c r="H43" i="5" s="1"/>
  <c r="J41" i="5"/>
  <c r="J42" i="5" s="1"/>
  <c r="J43" i="5" s="1"/>
  <c r="L41" i="5"/>
  <c r="L42" i="5" s="1"/>
  <c r="L43" i="5" s="1"/>
  <c r="N41" i="5"/>
  <c r="N42" i="5" s="1"/>
  <c r="N43" i="5" s="1"/>
  <c r="L30" i="10"/>
  <c r="M28" i="10"/>
  <c r="L28" i="10"/>
  <c r="K28" i="10"/>
  <c r="E12" i="10"/>
  <c r="F12" i="10"/>
  <c r="G12" i="10"/>
  <c r="H12" i="10"/>
  <c r="I12" i="10"/>
  <c r="K12" i="10"/>
  <c r="M12" i="10"/>
  <c r="D12" i="10"/>
  <c r="L8" i="10"/>
  <c r="M41" i="5" l="1"/>
  <c r="M42" i="5" s="1"/>
  <c r="M43" i="5" s="1"/>
  <c r="I41" i="5"/>
  <c r="I42" i="5" s="1"/>
  <c r="I43" i="5" s="1"/>
  <c r="E41" i="5"/>
  <c r="E42" i="5" s="1"/>
  <c r="E43" i="5" s="1"/>
  <c r="E37" i="5" s="1"/>
  <c r="N51" i="5"/>
  <c r="L51" i="5"/>
  <c r="J51" i="5"/>
  <c r="H51" i="5"/>
  <c r="F51" i="5"/>
  <c r="D51" i="5"/>
  <c r="M51" i="5"/>
  <c r="K51" i="5"/>
  <c r="I51" i="5"/>
  <c r="G51" i="5"/>
  <c r="E51" i="5"/>
  <c r="N37" i="5"/>
  <c r="L37" i="5"/>
  <c r="J37" i="5"/>
  <c r="H37" i="5"/>
  <c r="F37" i="5"/>
  <c r="D37" i="5"/>
  <c r="M37" i="5"/>
  <c r="B10" i="10"/>
  <c r="B8" i="10"/>
  <c r="M89" i="5"/>
  <c r="L35" i="5" l="1"/>
  <c r="L82" i="5" s="1"/>
  <c r="K23" i="10" s="1"/>
  <c r="D35" i="5"/>
  <c r="D82" i="5" s="1"/>
  <c r="H35" i="5"/>
  <c r="H82" i="5" s="1"/>
  <c r="E35" i="5"/>
  <c r="M35" i="5"/>
  <c r="F35" i="5"/>
  <c r="F82" i="5" s="1"/>
  <c r="J35" i="5"/>
  <c r="J82" i="5" s="1"/>
  <c r="N35" i="5"/>
  <c r="N82" i="5" s="1"/>
  <c r="J8" i="10"/>
  <c r="H8" i="10"/>
  <c r="F8" i="10"/>
  <c r="D8" i="10"/>
  <c r="C23" i="10" l="1"/>
  <c r="D86" i="5"/>
  <c r="E23" i="10"/>
  <c r="I23" i="10"/>
  <c r="G23" i="10"/>
  <c r="M23" i="10"/>
  <c r="D84" i="14"/>
  <c r="E84" i="14"/>
  <c r="F84" i="14"/>
  <c r="G84" i="14"/>
  <c r="H84" i="14"/>
  <c r="I84" i="14"/>
  <c r="J84" i="14"/>
  <c r="K84" i="14"/>
  <c r="C84" i="14"/>
  <c r="F89" i="14"/>
  <c r="H89" i="14" s="1"/>
  <c r="J89" i="14" s="1"/>
  <c r="E89" i="14"/>
  <c r="G89" i="14" s="1"/>
  <c r="I89" i="14" s="1"/>
  <c r="K89" i="14" s="1"/>
  <c r="M84" i="14"/>
  <c r="J78" i="14"/>
  <c r="H78" i="14"/>
  <c r="F78" i="14"/>
  <c r="D78" i="14"/>
  <c r="M77" i="14"/>
  <c r="M72" i="14"/>
  <c r="K72" i="14"/>
  <c r="I72" i="14"/>
  <c r="G72" i="14"/>
  <c r="E72" i="14"/>
  <c r="C72" i="14"/>
  <c r="M65" i="14"/>
  <c r="K65" i="14"/>
  <c r="I65" i="14"/>
  <c r="G65" i="14"/>
  <c r="E65" i="14"/>
  <c r="C65" i="14"/>
  <c r="F62" i="14"/>
  <c r="D62" i="14"/>
  <c r="M61" i="14"/>
  <c r="C61" i="14"/>
  <c r="E60" i="14"/>
  <c r="G60" i="14" s="1"/>
  <c r="I60" i="14" s="1"/>
  <c r="K60" i="14" s="1"/>
  <c r="E59" i="14"/>
  <c r="E61" i="14" s="1"/>
  <c r="F56" i="14"/>
  <c r="D56" i="14"/>
  <c r="M55" i="14"/>
  <c r="C55" i="14"/>
  <c r="E54" i="14"/>
  <c r="G54" i="14" s="1"/>
  <c r="I54" i="14" s="1"/>
  <c r="K54" i="14" s="1"/>
  <c r="E53" i="14"/>
  <c r="E55" i="14" s="1"/>
  <c r="M47" i="14"/>
  <c r="C47" i="14"/>
  <c r="E46" i="14"/>
  <c r="G46" i="14" s="1"/>
  <c r="I46" i="14" s="1"/>
  <c r="K46" i="14" s="1"/>
  <c r="E45" i="14"/>
  <c r="E47" i="14" s="1"/>
  <c r="M41" i="14"/>
  <c r="C41" i="14"/>
  <c r="E40" i="14"/>
  <c r="G40" i="14" s="1"/>
  <c r="I40" i="14" s="1"/>
  <c r="K40" i="14" s="1"/>
  <c r="E39" i="14"/>
  <c r="E41" i="14" s="1"/>
  <c r="M33" i="14"/>
  <c r="K33" i="14"/>
  <c r="I33" i="14"/>
  <c r="G33" i="14"/>
  <c r="E33" i="14"/>
  <c r="C33" i="14"/>
  <c r="B2" i="14"/>
  <c r="B1" i="14"/>
  <c r="M43" i="14" l="1"/>
  <c r="M57" i="14"/>
  <c r="E43" i="14"/>
  <c r="E42" i="14"/>
  <c r="E48" i="14"/>
  <c r="E49" i="14" s="1"/>
  <c r="E57" i="14"/>
  <c r="E56" i="14"/>
  <c r="E62" i="14"/>
  <c r="E63" i="14" s="1"/>
  <c r="C42" i="14"/>
  <c r="C43" i="14" s="1"/>
  <c r="C37" i="14" s="1"/>
  <c r="C48" i="14"/>
  <c r="C49" i="14" s="1"/>
  <c r="C56" i="14"/>
  <c r="C57" i="14" s="1"/>
  <c r="C51" i="14" s="1"/>
  <c r="C62" i="14"/>
  <c r="C63" i="14" s="1"/>
  <c r="G39" i="14"/>
  <c r="M42" i="14"/>
  <c r="G45" i="14"/>
  <c r="M48" i="14"/>
  <c r="M49" i="14" s="1"/>
  <c r="G53" i="14"/>
  <c r="M56" i="14"/>
  <c r="G59" i="14"/>
  <c r="M62" i="14"/>
  <c r="M63" i="14" s="1"/>
  <c r="C30" i="10"/>
  <c r="E30" i="10"/>
  <c r="G30" i="10"/>
  <c r="I30" i="10"/>
  <c r="C35" i="14" l="1"/>
  <c r="G61" i="14"/>
  <c r="I59" i="14"/>
  <c r="G55" i="14"/>
  <c r="I53" i="14"/>
  <c r="G47" i="14"/>
  <c r="I45" i="14"/>
  <c r="G41" i="14"/>
  <c r="I39" i="14"/>
  <c r="E51" i="14"/>
  <c r="E37" i="14"/>
  <c r="E35" i="14" s="1"/>
  <c r="M51" i="14"/>
  <c r="M37" i="14"/>
  <c r="M35" i="14" s="1"/>
  <c r="M82" i="14" s="1"/>
  <c r="M86" i="14" s="1"/>
  <c r="M87" i="14" s="1"/>
  <c r="C4" i="13"/>
  <c r="B30" i="13"/>
  <c r="C30" i="13" s="1"/>
  <c r="C32" i="13" s="1"/>
  <c r="C25" i="13"/>
  <c r="A23" i="13"/>
  <c r="I41" i="14" l="1"/>
  <c r="K39" i="14"/>
  <c r="K41" i="14" s="1"/>
  <c r="I47" i="14"/>
  <c r="K45" i="14"/>
  <c r="K47" i="14" s="1"/>
  <c r="I55" i="14"/>
  <c r="K53" i="14"/>
  <c r="K55" i="14" s="1"/>
  <c r="I61" i="14"/>
  <c r="K59" i="14"/>
  <c r="K61" i="14" s="1"/>
  <c r="G43" i="14"/>
  <c r="G42" i="14"/>
  <c r="G49" i="14"/>
  <c r="G48" i="14"/>
  <c r="G57" i="14"/>
  <c r="G56" i="14"/>
  <c r="G63" i="14"/>
  <c r="G62" i="14"/>
  <c r="G51" i="14" l="1"/>
  <c r="G37" i="14"/>
  <c r="G35" i="14" s="1"/>
  <c r="I62" i="14"/>
  <c r="I63" i="14" s="1"/>
  <c r="I56" i="14"/>
  <c r="I57" i="14" s="1"/>
  <c r="I51" i="14" s="1"/>
  <c r="I48" i="14"/>
  <c r="I49" i="14" s="1"/>
  <c r="I42" i="14"/>
  <c r="I43" i="14" s="1"/>
  <c r="I37" i="14" s="1"/>
  <c r="I35" i="14" s="1"/>
  <c r="K62" i="14"/>
  <c r="K63" i="14" s="1"/>
  <c r="K56" i="14"/>
  <c r="K57" i="14" s="1"/>
  <c r="K51" i="14" s="1"/>
  <c r="K48" i="14"/>
  <c r="K49" i="14" s="1"/>
  <c r="K42" i="14"/>
  <c r="K43" i="14" s="1"/>
  <c r="K37" i="14" s="1"/>
  <c r="K35" i="14" s="1"/>
  <c r="C12" i="13"/>
  <c r="A25" i="13"/>
  <c r="A21" i="13"/>
  <c r="B10" i="13"/>
  <c r="B2" i="13"/>
  <c r="B12" i="13" s="1"/>
  <c r="B1" i="13"/>
  <c r="E12" i="4" l="1"/>
  <c r="E11" i="4"/>
  <c r="E10" i="4"/>
  <c r="E9" i="4"/>
  <c r="E8" i="4"/>
  <c r="C25" i="10"/>
  <c r="C26" i="10"/>
  <c r="C28" i="10"/>
  <c r="F89" i="5"/>
  <c r="E28" i="10" s="1"/>
  <c r="H89" i="5"/>
  <c r="J89" i="5" s="1"/>
  <c r="I28" i="10" s="1"/>
  <c r="D28" i="10"/>
  <c r="E60" i="5"/>
  <c r="G60" i="5" s="1"/>
  <c r="I60" i="5" s="1"/>
  <c r="K60" i="5" s="1"/>
  <c r="E59" i="5"/>
  <c r="G59" i="5" s="1"/>
  <c r="I59" i="5" s="1"/>
  <c r="K59" i="5" s="1"/>
  <c r="E54" i="5"/>
  <c r="G54" i="5" s="1"/>
  <c r="I54" i="5" s="1"/>
  <c r="K54" i="5" s="1"/>
  <c r="E53" i="5"/>
  <c r="G53" i="5" s="1"/>
  <c r="I53" i="5" s="1"/>
  <c r="K53" i="5" s="1"/>
  <c r="E46" i="5"/>
  <c r="G46" i="5" s="1"/>
  <c r="I46" i="5" s="1"/>
  <c r="K46" i="5" s="1"/>
  <c r="G47" i="5" l="1"/>
  <c r="G48" i="5" s="1"/>
  <c r="G49" i="5" s="1"/>
  <c r="G37" i="5" s="1"/>
  <c r="G35" i="5" s="1"/>
  <c r="G28" i="10"/>
  <c r="G89" i="5"/>
  <c r="D33" i="4"/>
  <c r="E33" i="4"/>
  <c r="G33" i="4"/>
  <c r="F33" i="4"/>
  <c r="H33" i="4"/>
  <c r="J33" i="4"/>
  <c r="C33" i="4"/>
  <c r="B14" i="13" s="1"/>
  <c r="H35" i="4"/>
  <c r="J35" i="4"/>
  <c r="F34" i="4"/>
  <c r="H34" i="4"/>
  <c r="J34" i="4"/>
  <c r="J36" i="4"/>
  <c r="C33" i="9"/>
  <c r="C32" i="9"/>
  <c r="K47" i="5" l="1"/>
  <c r="K48" i="5" s="1"/>
  <c r="K49" i="5" s="1"/>
  <c r="K37" i="5" s="1"/>
  <c r="K35" i="5" s="1"/>
  <c r="I47" i="5"/>
  <c r="I48" i="5" s="1"/>
  <c r="I49" i="5" s="1"/>
  <c r="I37" i="5" s="1"/>
  <c r="I35" i="5" s="1"/>
  <c r="I89" i="5"/>
  <c r="F28" i="10"/>
  <c r="F5" i="9"/>
  <c r="H5" i="9"/>
  <c r="J5" i="9"/>
  <c r="L5" i="9"/>
  <c r="N5" i="9"/>
  <c r="P5" i="9"/>
  <c r="B2" i="9"/>
  <c r="B1" i="9"/>
  <c r="A23" i="10"/>
  <c r="A19" i="10"/>
  <c r="A18" i="10"/>
  <c r="A16" i="10"/>
  <c r="A15" i="10"/>
  <c r="A14" i="10"/>
  <c r="B2" i="10"/>
  <c r="B1" i="10"/>
  <c r="H28" i="10" l="1"/>
  <c r="K89" i="5"/>
  <c r="J28" i="10" s="1"/>
  <c r="C31" i="9"/>
  <c r="C30" i="9"/>
  <c r="C29" i="9"/>
  <c r="C28" i="9"/>
  <c r="C27" i="9"/>
  <c r="P26" i="9"/>
  <c r="N26" i="9"/>
  <c r="L26" i="9"/>
  <c r="J26" i="9"/>
  <c r="H26" i="9"/>
  <c r="F26" i="9"/>
  <c r="C26" i="9"/>
  <c r="P25" i="9"/>
  <c r="N25" i="9"/>
  <c r="L25" i="9"/>
  <c r="J25" i="9"/>
  <c r="H25" i="9"/>
  <c r="F25" i="9"/>
  <c r="C25" i="9"/>
  <c r="P24" i="9"/>
  <c r="N24" i="9"/>
  <c r="L24" i="9"/>
  <c r="J24" i="9"/>
  <c r="H24" i="9"/>
  <c r="F24" i="9"/>
  <c r="C24" i="9"/>
  <c r="J30" i="10"/>
  <c r="H30" i="10"/>
  <c r="F30" i="10"/>
  <c r="D30" i="10"/>
  <c r="F19" i="9"/>
  <c r="B30" i="10" s="1"/>
  <c r="E52" i="7"/>
  <c r="E53" i="7"/>
  <c r="E54" i="7"/>
  <c r="E55" i="7"/>
  <c r="E51" i="7"/>
  <c r="F23" i="9" l="1"/>
  <c r="G78" i="14" l="1"/>
  <c r="G77" i="14" s="1"/>
  <c r="G82" i="14" s="1"/>
  <c r="G86" i="14" s="1"/>
  <c r="G87" i="14" s="1"/>
  <c r="E78" i="14"/>
  <c r="E77" i="14" s="1"/>
  <c r="E82" i="14" s="1"/>
  <c r="E86" i="14" s="1"/>
  <c r="E87" i="14" s="1"/>
  <c r="K78" i="14"/>
  <c r="K77" i="14" s="1"/>
  <c r="K82" i="14" s="1"/>
  <c r="K86" i="14" s="1"/>
  <c r="K87" i="14" s="1"/>
  <c r="C78" i="5"/>
  <c r="C78" i="14"/>
  <c r="C77" i="14" s="1"/>
  <c r="C82" i="14" s="1"/>
  <c r="C86" i="14" s="1"/>
  <c r="I78" i="14"/>
  <c r="I77" i="14" s="1"/>
  <c r="I82" i="14" s="1"/>
  <c r="I86" i="14" s="1"/>
  <c r="I87" i="14" s="1"/>
  <c r="M82" i="5"/>
  <c r="E82" i="5"/>
  <c r="K82" i="5"/>
  <c r="J23" i="10" s="1"/>
  <c r="D23" i="10" l="1"/>
  <c r="L23" i="10"/>
  <c r="G82" i="5"/>
  <c r="F23" i="10" s="1"/>
  <c r="I82" i="5"/>
  <c r="H23" i="10" s="1"/>
  <c r="C87" i="14"/>
  <c r="C91" i="14"/>
  <c r="C77" i="5"/>
  <c r="C72" i="5"/>
  <c r="C65" i="5"/>
  <c r="C61" i="5"/>
  <c r="C62" i="5" s="1"/>
  <c r="C55" i="5"/>
  <c r="C56" i="5" s="1"/>
  <c r="C47" i="5"/>
  <c r="C48" i="5" s="1"/>
  <c r="C41" i="5"/>
  <c r="C42" i="5" s="1"/>
  <c r="C63" i="5" l="1"/>
  <c r="C57" i="5"/>
  <c r="C49" i="5"/>
  <c r="C43" i="5"/>
  <c r="C51" i="5" l="1"/>
  <c r="C37" i="5"/>
  <c r="C35" i="5" l="1"/>
  <c r="C82" i="5" s="1"/>
  <c r="B23" i="10" s="1"/>
  <c r="B25" i="10" l="1"/>
  <c r="B25" i="13"/>
  <c r="C2" i="8"/>
  <c r="C1" i="8"/>
  <c r="B2" i="5"/>
  <c r="B1" i="5"/>
  <c r="M33" i="5"/>
  <c r="K33" i="5"/>
  <c r="I33" i="5"/>
  <c r="G33" i="5"/>
  <c r="E33" i="5"/>
  <c r="C33" i="5"/>
  <c r="B32" i="13" l="1"/>
  <c r="D121" i="7"/>
  <c r="D129" i="7" s="1"/>
  <c r="C121" i="7"/>
  <c r="C129" i="7" s="1"/>
  <c r="F120" i="7"/>
  <c r="H120" i="7" s="1"/>
  <c r="J120" i="7" s="1"/>
  <c r="E120" i="7"/>
  <c r="G120" i="7" s="1"/>
  <c r="I120" i="7" s="1"/>
  <c r="K120" i="7" s="1"/>
  <c r="F119" i="7"/>
  <c r="H119" i="7" s="1"/>
  <c r="J119" i="7" s="1"/>
  <c r="L119" i="7" s="1"/>
  <c r="L121" i="7" s="1"/>
  <c r="E119" i="7"/>
  <c r="G119" i="7" s="1"/>
  <c r="I119" i="7" s="1"/>
  <c r="K119" i="7" s="1"/>
  <c r="F118" i="7"/>
  <c r="F121" i="7" s="1"/>
  <c r="F129" i="7" s="1"/>
  <c r="E118" i="7"/>
  <c r="E121" i="7" s="1"/>
  <c r="E129" i="7" s="1"/>
  <c r="L103" i="7"/>
  <c r="E94" i="7"/>
  <c r="G94" i="7" s="1"/>
  <c r="I94" i="7" s="1"/>
  <c r="K94" i="7" s="1"/>
  <c r="G92" i="7"/>
  <c r="I92" i="7" s="1"/>
  <c r="K92" i="7" s="1"/>
  <c r="E91" i="7"/>
  <c r="D84" i="7"/>
  <c r="C84" i="7"/>
  <c r="K74" i="7"/>
  <c r="I74" i="7"/>
  <c r="G74" i="7"/>
  <c r="E74" i="7"/>
  <c r="C74" i="7"/>
  <c r="J79" i="7"/>
  <c r="J78" i="7"/>
  <c r="J77" i="7"/>
  <c r="J76" i="7"/>
  <c r="J83" i="7" s="1"/>
  <c r="L33" i="7"/>
  <c r="J33" i="7"/>
  <c r="H33" i="7"/>
  <c r="F33" i="7"/>
  <c r="D33" i="7"/>
  <c r="C33" i="7"/>
  <c r="L32" i="7"/>
  <c r="L35" i="7" s="1"/>
  <c r="J32" i="7"/>
  <c r="J35" i="7" s="1"/>
  <c r="H32" i="7"/>
  <c r="H35" i="7" s="1"/>
  <c r="G32" i="7"/>
  <c r="F32" i="7"/>
  <c r="E32" i="7"/>
  <c r="D32" i="7"/>
  <c r="D35" i="7" s="1"/>
  <c r="C32" i="7"/>
  <c r="C35" i="7" s="1"/>
  <c r="K29" i="7"/>
  <c r="I27" i="7"/>
  <c r="K27" i="7" s="1"/>
  <c r="G25" i="7"/>
  <c r="I25" i="7" s="1"/>
  <c r="K25" i="7" s="1"/>
  <c r="E23" i="7"/>
  <c r="E24" i="7" s="1"/>
  <c r="I20" i="7"/>
  <c r="K20" i="7" s="1"/>
  <c r="K18" i="7"/>
  <c r="I18" i="7"/>
  <c r="G18" i="7"/>
  <c r="E18" i="7"/>
  <c r="C18" i="7"/>
  <c r="B2" i="7"/>
  <c r="B1" i="7"/>
  <c r="C31" i="4"/>
  <c r="E31" i="4"/>
  <c r="G31" i="4"/>
  <c r="I31" i="4"/>
  <c r="K31" i="4"/>
  <c r="C40" i="4"/>
  <c r="E40" i="4"/>
  <c r="G40" i="4"/>
  <c r="D40" i="4"/>
  <c r="F40" i="4"/>
  <c r="H40" i="4"/>
  <c r="J40" i="4"/>
  <c r="C41" i="4"/>
  <c r="D41" i="4"/>
  <c r="F41" i="4"/>
  <c r="H41" i="4"/>
  <c r="J41" i="4"/>
  <c r="D43" i="4" l="1"/>
  <c r="C43" i="4"/>
  <c r="J43" i="4"/>
  <c r="F43" i="4"/>
  <c r="H43" i="4"/>
  <c r="K76" i="7"/>
  <c r="K83" i="7" s="1"/>
  <c r="G23" i="7"/>
  <c r="G24" i="7" s="1"/>
  <c r="I26" i="7" s="1"/>
  <c r="C76" i="7"/>
  <c r="C83" i="7" s="1"/>
  <c r="C86" i="7" s="1"/>
  <c r="C100" i="7" s="1"/>
  <c r="C125" i="7" s="1"/>
  <c r="G76" i="7"/>
  <c r="G83" i="7" s="1"/>
  <c r="I76" i="7"/>
  <c r="I83" i="7" s="1"/>
  <c r="F35" i="7"/>
  <c r="F110" i="7" s="1"/>
  <c r="E76" i="7"/>
  <c r="E83" i="7" s="1"/>
  <c r="C111" i="7"/>
  <c r="C112" i="7"/>
  <c r="C110" i="7"/>
  <c r="J110" i="7"/>
  <c r="J111" i="7"/>
  <c r="G26" i="7"/>
  <c r="E33" i="7"/>
  <c r="E35" i="7" s="1"/>
  <c r="D110" i="7"/>
  <c r="D111" i="7"/>
  <c r="F111" i="7"/>
  <c r="H110" i="7"/>
  <c r="H111" i="7"/>
  <c r="J84" i="7"/>
  <c r="J86" i="7" s="1"/>
  <c r="J100" i="7" s="1"/>
  <c r="I32" i="7"/>
  <c r="K32" i="7"/>
  <c r="D76" i="7"/>
  <c r="D83" i="7" s="1"/>
  <c r="D86" i="7" s="1"/>
  <c r="D100" i="7" s="1"/>
  <c r="F76" i="7"/>
  <c r="F83" i="7" s="1"/>
  <c r="H76" i="7"/>
  <c r="H83" i="7" s="1"/>
  <c r="E77" i="7"/>
  <c r="E84" i="7" s="1"/>
  <c r="H78" i="7"/>
  <c r="F77" i="7"/>
  <c r="F84" i="7" s="1"/>
  <c r="H77" i="7"/>
  <c r="H84" i="7" s="1"/>
  <c r="G91" i="7"/>
  <c r="G118" i="7"/>
  <c r="H118" i="7"/>
  <c r="C101" i="7" l="1"/>
  <c r="C126" i="7" s="1"/>
  <c r="I23" i="7"/>
  <c r="I24" i="7" s="1"/>
  <c r="F86" i="7"/>
  <c r="F100" i="7" s="1"/>
  <c r="F101" i="7" s="1"/>
  <c r="F126" i="7" s="1"/>
  <c r="G77" i="7"/>
  <c r="C103" i="7"/>
  <c r="C127" i="7" s="1"/>
  <c r="G33" i="7"/>
  <c r="G35" i="7" s="1"/>
  <c r="G111" i="7" s="1"/>
  <c r="E86" i="7"/>
  <c r="E100" i="7" s="1"/>
  <c r="E101" i="7" s="1"/>
  <c r="E126" i="7" s="1"/>
  <c r="H113" i="7"/>
  <c r="H128" i="7" s="1"/>
  <c r="F113" i="7"/>
  <c r="F128" i="7" s="1"/>
  <c r="D113" i="7"/>
  <c r="D128" i="7" s="1"/>
  <c r="J113" i="7"/>
  <c r="J128" i="7" s="1"/>
  <c r="J125" i="7"/>
  <c r="J101" i="7"/>
  <c r="J126" i="7" s="1"/>
  <c r="H121" i="7"/>
  <c r="H129" i="7" s="1"/>
  <c r="J118" i="7"/>
  <c r="J121" i="7" s="1"/>
  <c r="J129" i="7" s="1"/>
  <c r="E112" i="7"/>
  <c r="E111" i="7"/>
  <c r="E110" i="7"/>
  <c r="I78" i="7"/>
  <c r="K28" i="7"/>
  <c r="K79" i="7" s="1"/>
  <c r="G121" i="7"/>
  <c r="G129" i="7" s="1"/>
  <c r="I118" i="7"/>
  <c r="H86" i="7"/>
  <c r="H100" i="7" s="1"/>
  <c r="D125" i="7"/>
  <c r="D101" i="7"/>
  <c r="D126" i="7" s="1"/>
  <c r="C113" i="7"/>
  <c r="C128" i="7" s="1"/>
  <c r="I91" i="7"/>
  <c r="F125" i="7"/>
  <c r="K23" i="7"/>
  <c r="K24" i="7" s="1"/>
  <c r="G78" i="7"/>
  <c r="I28" i="7"/>
  <c r="C131" i="7" l="1"/>
  <c r="G112" i="7"/>
  <c r="E113" i="7"/>
  <c r="E128" i="7" s="1"/>
  <c r="E125" i="7"/>
  <c r="G84" i="7"/>
  <c r="G86" i="7" s="1"/>
  <c r="G100" i="7" s="1"/>
  <c r="G101" i="7" s="1"/>
  <c r="G126" i="7" s="1"/>
  <c r="F103" i="7"/>
  <c r="F127" i="7" s="1"/>
  <c r="F131" i="7" s="1"/>
  <c r="G110" i="7"/>
  <c r="D103" i="7"/>
  <c r="D127" i="7" s="1"/>
  <c r="D131" i="7" s="1"/>
  <c r="G113" i="7"/>
  <c r="G128" i="7" s="1"/>
  <c r="J103" i="7"/>
  <c r="J127" i="7" s="1"/>
  <c r="J131" i="7" s="1"/>
  <c r="E103" i="7"/>
  <c r="E127" i="7" s="1"/>
  <c r="E131" i="7" s="1"/>
  <c r="H125" i="7"/>
  <c r="H101" i="7"/>
  <c r="H126" i="7" s="1"/>
  <c r="I121" i="7"/>
  <c r="I129" i="7" s="1"/>
  <c r="K118" i="7"/>
  <c r="K121" i="7" s="1"/>
  <c r="K129" i="7" s="1"/>
  <c r="K30" i="7"/>
  <c r="K80" i="7" s="1"/>
  <c r="I79" i="7"/>
  <c r="K77" i="7"/>
  <c r="K91" i="7"/>
  <c r="I33" i="7"/>
  <c r="I35" i="7" s="1"/>
  <c r="K26" i="7"/>
  <c r="K78" i="7" s="1"/>
  <c r="I77" i="7"/>
  <c r="I84" i="7" l="1"/>
  <c r="I86" i="7" s="1"/>
  <c r="I100" i="7" s="1"/>
  <c r="I101" i="7" s="1"/>
  <c r="I126" i="7" s="1"/>
  <c r="G125" i="7"/>
  <c r="G103" i="7"/>
  <c r="G127" i="7" s="1"/>
  <c r="G131" i="7" s="1"/>
  <c r="K33" i="7"/>
  <c r="K35" i="7" s="1"/>
  <c r="K111" i="7" s="1"/>
  <c r="H103" i="7"/>
  <c r="H127" i="7" s="1"/>
  <c r="H131" i="7" s="1"/>
  <c r="I112" i="7"/>
  <c r="I111" i="7"/>
  <c r="I110" i="7"/>
  <c r="K112" i="7"/>
  <c r="K84" i="7"/>
  <c r="K86" i="7" s="1"/>
  <c r="K100" i="7" s="1"/>
  <c r="I125" i="7" l="1"/>
  <c r="I103" i="7"/>
  <c r="I127" i="7" s="1"/>
  <c r="K110" i="7"/>
  <c r="K113" i="7" s="1"/>
  <c r="K128" i="7" s="1"/>
  <c r="K101" i="7"/>
  <c r="K126" i="7" s="1"/>
  <c r="K125" i="7"/>
  <c r="K103" i="7"/>
  <c r="K127" i="7" s="1"/>
  <c r="I113" i="7"/>
  <c r="I128" i="7" s="1"/>
  <c r="I131" i="7" l="1"/>
  <c r="K131" i="7"/>
  <c r="E81" i="1"/>
  <c r="G81" i="1" s="1"/>
  <c r="I81" i="1" s="1"/>
  <c r="K81" i="1" s="1"/>
  <c r="L81" i="1" s="1"/>
  <c r="D108" i="1" l="1"/>
  <c r="D116" i="1" s="1"/>
  <c r="E19" i="10" s="1"/>
  <c r="C108" i="1"/>
  <c r="C116" i="1" s="1"/>
  <c r="F107" i="1"/>
  <c r="H107" i="1" s="1"/>
  <c r="J107" i="1" s="1"/>
  <c r="E107" i="1"/>
  <c r="G107" i="1" s="1"/>
  <c r="I107" i="1" s="1"/>
  <c r="K107" i="1" s="1"/>
  <c r="F106" i="1"/>
  <c r="H106" i="1" s="1"/>
  <c r="J106" i="1" s="1"/>
  <c r="L106" i="1" s="1"/>
  <c r="L108" i="1" s="1"/>
  <c r="L116" i="1" s="1"/>
  <c r="M19" i="10" s="1"/>
  <c r="E106" i="1"/>
  <c r="G106" i="1" s="1"/>
  <c r="I106" i="1" s="1"/>
  <c r="K106" i="1" s="1"/>
  <c r="F105" i="1"/>
  <c r="F108" i="1" s="1"/>
  <c r="F116" i="1" s="1"/>
  <c r="G19" i="10" s="1"/>
  <c r="E105" i="1"/>
  <c r="E108" i="1" s="1"/>
  <c r="E116" i="1" s="1"/>
  <c r="F19" i="10" s="1"/>
  <c r="G79" i="1"/>
  <c r="I79" i="1" s="1"/>
  <c r="K79" i="1" s="1"/>
  <c r="L79" i="1" s="1"/>
  <c r="L35" i="1"/>
  <c r="J35" i="1"/>
  <c r="H35" i="1"/>
  <c r="F35" i="1"/>
  <c r="D35" i="1"/>
  <c r="C35" i="1"/>
  <c r="L34" i="1"/>
  <c r="L37" i="1" s="1"/>
  <c r="J34" i="1"/>
  <c r="J37" i="1" s="1"/>
  <c r="H34" i="1"/>
  <c r="H37" i="1" s="1"/>
  <c r="G34" i="1"/>
  <c r="F34" i="1"/>
  <c r="E34" i="1"/>
  <c r="D34" i="1"/>
  <c r="D37" i="1" s="1"/>
  <c r="C34" i="1"/>
  <c r="K31" i="1"/>
  <c r="I29" i="1"/>
  <c r="K29" i="1" s="1"/>
  <c r="G27" i="1"/>
  <c r="I27" i="1" s="1"/>
  <c r="K27" i="1" s="1"/>
  <c r="E25" i="1"/>
  <c r="E26" i="1" s="1"/>
  <c r="E34" i="4" s="1"/>
  <c r="E41" i="4" s="1"/>
  <c r="E43" i="4" s="1"/>
  <c r="I22" i="1"/>
  <c r="K20" i="1"/>
  <c r="K70" i="1" s="1"/>
  <c r="I20" i="1"/>
  <c r="I70" i="1" s="1"/>
  <c r="G20" i="1"/>
  <c r="G70" i="1" s="1"/>
  <c r="E20" i="1"/>
  <c r="E70" i="1" s="1"/>
  <c r="E73" i="1" s="1"/>
  <c r="C20" i="1"/>
  <c r="C70" i="1" s="1"/>
  <c r="C73" i="1" s="1"/>
  <c r="B2" i="1"/>
  <c r="B1" i="1"/>
  <c r="K22" i="1" l="1"/>
  <c r="K34" i="1" s="1"/>
  <c r="J12" i="10"/>
  <c r="I33" i="4"/>
  <c r="I40" i="4" s="1"/>
  <c r="L98" i="1"/>
  <c r="L97" i="1"/>
  <c r="L99" i="1"/>
  <c r="D19" i="10"/>
  <c r="B21" i="13"/>
  <c r="C37" i="1"/>
  <c r="C97" i="1" s="1"/>
  <c r="F37" i="1"/>
  <c r="G25" i="1"/>
  <c r="G26" i="1" s="1"/>
  <c r="G71" i="1" s="1"/>
  <c r="G73" i="1" s="1"/>
  <c r="C98" i="1"/>
  <c r="J97" i="1"/>
  <c r="J98" i="1"/>
  <c r="G28" i="1"/>
  <c r="G35" i="4" s="1"/>
  <c r="E35" i="1"/>
  <c r="E37" i="1" s="1"/>
  <c r="D97" i="1"/>
  <c r="D98" i="1"/>
  <c r="H97" i="1"/>
  <c r="H98" i="1"/>
  <c r="I34" i="1"/>
  <c r="E78" i="1"/>
  <c r="G105" i="1"/>
  <c r="H105" i="1"/>
  <c r="L100" i="1" l="1"/>
  <c r="L115" i="1" s="1"/>
  <c r="M18" i="10" s="1"/>
  <c r="L12" i="10"/>
  <c r="K33" i="4"/>
  <c r="K40" i="4" s="1"/>
  <c r="B18" i="13"/>
  <c r="C19" i="13" s="1"/>
  <c r="C23" i="13" s="1"/>
  <c r="C27" i="13" s="1"/>
  <c r="B19" i="13"/>
  <c r="C99" i="1"/>
  <c r="I28" i="1"/>
  <c r="K30" i="1" s="1"/>
  <c r="G34" i="4"/>
  <c r="G41" i="4" s="1"/>
  <c r="G43" i="4" s="1"/>
  <c r="C112" i="1"/>
  <c r="D14" i="10" s="1"/>
  <c r="F98" i="1"/>
  <c r="F97" i="1"/>
  <c r="I25" i="1"/>
  <c r="K25" i="1" s="1"/>
  <c r="K26" i="1" s="1"/>
  <c r="H100" i="1"/>
  <c r="H115" i="1" s="1"/>
  <c r="I18" i="10" s="1"/>
  <c r="D100" i="1"/>
  <c r="D115" i="1" s="1"/>
  <c r="E18" i="10" s="1"/>
  <c r="G35" i="1"/>
  <c r="G37" i="1" s="1"/>
  <c r="J100" i="1"/>
  <c r="J115" i="1" s="1"/>
  <c r="K18" i="10" s="1"/>
  <c r="D112" i="1"/>
  <c r="E14" i="10" s="1"/>
  <c r="D88" i="1"/>
  <c r="D113" i="1" s="1"/>
  <c r="E15" i="10" s="1"/>
  <c r="E99" i="1"/>
  <c r="E98" i="1"/>
  <c r="E97" i="1"/>
  <c r="H108" i="1"/>
  <c r="H116" i="1" s="1"/>
  <c r="I19" i="10" s="1"/>
  <c r="J105" i="1"/>
  <c r="J108" i="1" s="1"/>
  <c r="J116" i="1" s="1"/>
  <c r="K19" i="10" s="1"/>
  <c r="G78" i="1"/>
  <c r="C100" i="1"/>
  <c r="C115" i="1" s="1"/>
  <c r="D18" i="10" s="1"/>
  <c r="G108" i="1"/>
  <c r="G116" i="1" s="1"/>
  <c r="H19" i="10" s="1"/>
  <c r="I105" i="1"/>
  <c r="I30" i="1"/>
  <c r="I36" i="4" s="1"/>
  <c r="C88" i="1" l="1"/>
  <c r="B15" i="13" s="1"/>
  <c r="B16" i="13" s="1"/>
  <c r="B23" i="13" s="1"/>
  <c r="B27" i="13" s="1"/>
  <c r="K36" i="4"/>
  <c r="K34" i="4"/>
  <c r="I35" i="4"/>
  <c r="C28" i="13"/>
  <c r="C34" i="13"/>
  <c r="C35" i="13" s="1"/>
  <c r="G99" i="1"/>
  <c r="F100" i="1"/>
  <c r="F115" i="1" s="1"/>
  <c r="G18" i="10" s="1"/>
  <c r="I26" i="1"/>
  <c r="H112" i="1"/>
  <c r="I14" i="10" s="1"/>
  <c r="H88" i="1"/>
  <c r="H113" i="1" s="1"/>
  <c r="I15" i="10" s="1"/>
  <c r="J112" i="1"/>
  <c r="K14" i="10" s="1"/>
  <c r="J88" i="1"/>
  <c r="J113" i="1" s="1"/>
  <c r="K15" i="10" s="1"/>
  <c r="D90" i="1"/>
  <c r="D114" i="1" s="1"/>
  <c r="E16" i="10" s="1"/>
  <c r="G97" i="1"/>
  <c r="G98" i="1"/>
  <c r="E100" i="1"/>
  <c r="E115" i="1" s="1"/>
  <c r="F18" i="10" s="1"/>
  <c r="E88" i="1"/>
  <c r="E113" i="1" s="1"/>
  <c r="F15" i="10" s="1"/>
  <c r="E112" i="1"/>
  <c r="F14" i="10" s="1"/>
  <c r="E90" i="1"/>
  <c r="E114" i="1" s="1"/>
  <c r="F16" i="10" s="1"/>
  <c r="I108" i="1"/>
  <c r="I116" i="1" s="1"/>
  <c r="J19" i="10" s="1"/>
  <c r="K105" i="1"/>
  <c r="K108" i="1" s="1"/>
  <c r="K116" i="1" s="1"/>
  <c r="L19" i="10" s="1"/>
  <c r="F112" i="1"/>
  <c r="G14" i="10" s="1"/>
  <c r="F88" i="1"/>
  <c r="F113" i="1" s="1"/>
  <c r="G15" i="10" s="1"/>
  <c r="I78" i="1"/>
  <c r="K32" i="1"/>
  <c r="K37" i="4" s="1"/>
  <c r="C113" i="1" l="1"/>
  <c r="D15" i="10" s="1"/>
  <c r="C90" i="1"/>
  <c r="C114" i="1" s="1"/>
  <c r="D16" i="10" s="1"/>
  <c r="I71" i="1"/>
  <c r="I73" i="1" s="1"/>
  <c r="I35" i="1"/>
  <c r="I37" i="1" s="1"/>
  <c r="I34" i="4"/>
  <c r="I41" i="4" s="1"/>
  <c r="I43" i="4" s="1"/>
  <c r="D118" i="1"/>
  <c r="B34" i="13"/>
  <c r="B35" i="13" s="1"/>
  <c r="B28" i="13"/>
  <c r="C118" i="1"/>
  <c r="K28" i="1"/>
  <c r="G100" i="1"/>
  <c r="G115" i="1" s="1"/>
  <c r="H18" i="10" s="1"/>
  <c r="E118" i="1"/>
  <c r="J90" i="1"/>
  <c r="J114" i="1" s="1"/>
  <c r="K16" i="10" s="1"/>
  <c r="H90" i="1"/>
  <c r="H114" i="1" s="1"/>
  <c r="I16" i="10" s="1"/>
  <c r="F90" i="1"/>
  <c r="F114" i="1" s="1"/>
  <c r="G16" i="10" s="1"/>
  <c r="G88" i="1"/>
  <c r="G113" i="1" s="1"/>
  <c r="H15" i="10" s="1"/>
  <c r="G112" i="1"/>
  <c r="H14" i="10" s="1"/>
  <c r="K78" i="1"/>
  <c r="L78" i="1" s="1"/>
  <c r="L87" i="1" s="1"/>
  <c r="K35" i="4" l="1"/>
  <c r="K41" i="4" s="1"/>
  <c r="K43" i="4" s="1"/>
  <c r="K71" i="1"/>
  <c r="K73" i="1" s="1"/>
  <c r="E21" i="10"/>
  <c r="F84" i="5"/>
  <c r="F86" i="5" s="1"/>
  <c r="D21" i="10"/>
  <c r="E84" i="5"/>
  <c r="E86" i="5" s="1"/>
  <c r="L88" i="1"/>
  <c r="L113" i="1" s="1"/>
  <c r="M15" i="10" s="1"/>
  <c r="L112" i="1"/>
  <c r="M14" i="10" s="1"/>
  <c r="L90" i="1"/>
  <c r="L114" i="1" s="1"/>
  <c r="F21" i="10"/>
  <c r="G84" i="5"/>
  <c r="I98" i="1"/>
  <c r="F118" i="1"/>
  <c r="J118" i="1"/>
  <c r="I97" i="1"/>
  <c r="I99" i="1"/>
  <c r="H118" i="1"/>
  <c r="G90" i="1"/>
  <c r="G114" i="1" s="1"/>
  <c r="H16" i="10" s="1"/>
  <c r="K35" i="1"/>
  <c r="K37" i="1" s="1"/>
  <c r="K98" i="1" s="1"/>
  <c r="I88" i="1"/>
  <c r="I113" i="1" s="1"/>
  <c r="J15" i="10" s="1"/>
  <c r="I112" i="1"/>
  <c r="J14" i="10" s="1"/>
  <c r="I90" i="1"/>
  <c r="I114" i="1" s="1"/>
  <c r="J16" i="10" s="1"/>
  <c r="K21" i="10" l="1"/>
  <c r="L84" i="5"/>
  <c r="L86" i="5" s="1"/>
  <c r="F87" i="5"/>
  <c r="E26" i="10" s="1"/>
  <c r="E25" i="10"/>
  <c r="I21" i="10"/>
  <c r="J84" i="5"/>
  <c r="J86" i="5" s="1"/>
  <c r="G21" i="10"/>
  <c r="H84" i="5"/>
  <c r="H86" i="5" s="1"/>
  <c r="I100" i="1"/>
  <c r="I115" i="1" s="1"/>
  <c r="J18" i="10" s="1"/>
  <c r="L118" i="1"/>
  <c r="M16" i="10"/>
  <c r="G118" i="1"/>
  <c r="D25" i="10"/>
  <c r="E87" i="5"/>
  <c r="D26" i="10" s="1"/>
  <c r="K99" i="1"/>
  <c r="K97" i="1"/>
  <c r="H87" i="5" l="1"/>
  <c r="G26" i="10" s="1"/>
  <c r="G25" i="10"/>
  <c r="J87" i="5"/>
  <c r="I26" i="10" s="1"/>
  <c r="I25" i="10"/>
  <c r="L87" i="5"/>
  <c r="K26" i="10" s="1"/>
  <c r="K25" i="10"/>
  <c r="I118" i="1"/>
  <c r="J21" i="10" s="1"/>
  <c r="H21" i="10"/>
  <c r="I84" i="5"/>
  <c r="N84" i="5"/>
  <c r="N86" i="5" s="1"/>
  <c r="M21" i="10"/>
  <c r="L84" i="14"/>
  <c r="K100" i="1"/>
  <c r="K115" i="1" s="1"/>
  <c r="L18" i="10" s="1"/>
  <c r="G86" i="5"/>
  <c r="I86" i="5"/>
  <c r="K112" i="1"/>
  <c r="L14" i="10" s="1"/>
  <c r="K88" i="1"/>
  <c r="K84" i="5" l="1"/>
  <c r="N87" i="5"/>
  <c r="M26" i="10" s="1"/>
  <c r="M25" i="10"/>
  <c r="F25" i="10"/>
  <c r="G87" i="5"/>
  <c r="F26" i="10" s="1"/>
  <c r="H25" i="10"/>
  <c r="I87" i="5"/>
  <c r="H26" i="10" s="1"/>
  <c r="K113" i="1"/>
  <c r="L15" i="10" s="1"/>
  <c r="K90" i="1"/>
  <c r="K114" i="1" s="1"/>
  <c r="L16" i="10" s="1"/>
  <c r="K118" i="1" l="1"/>
  <c r="L21" i="10" l="1"/>
  <c r="M84" i="5"/>
  <c r="M86" i="5" s="1"/>
  <c r="K86" i="5"/>
  <c r="C91" i="5" l="1"/>
  <c r="B32" i="10" s="1"/>
  <c r="L25" i="10"/>
  <c r="M87" i="5"/>
  <c r="L26" i="10" s="1"/>
  <c r="J25" i="10"/>
  <c r="K87" i="5"/>
  <c r="J26" i="10" s="1"/>
</calcChain>
</file>

<file path=xl/comments1.xml><?xml version="1.0" encoding="utf-8"?>
<comments xmlns="http://schemas.openxmlformats.org/spreadsheetml/2006/main">
  <authors>
    <author>Windows User</author>
  </authors>
  <commentList>
    <comment ref="F10" authorId="0">
      <text>
        <r>
          <rPr>
            <b/>
            <sz val="9"/>
            <color indexed="81"/>
            <rFont val="Tahoma"/>
            <family val="2"/>
          </rPr>
          <t>74% of yr 1 enrollment</t>
        </r>
      </text>
    </comment>
    <comment ref="G10" authorId="0">
      <text>
        <r>
          <rPr>
            <b/>
            <sz val="9"/>
            <color indexed="81"/>
            <rFont val="Tahoma"/>
            <family val="2"/>
          </rPr>
          <t>78% of yr 2</t>
        </r>
      </text>
    </comment>
    <comment ref="H10" authorId="0">
      <text>
        <r>
          <rPr>
            <b/>
            <sz val="9"/>
            <color indexed="81"/>
            <rFont val="Tahoma"/>
            <family val="2"/>
          </rPr>
          <t>78% of yr 3</t>
        </r>
      </text>
    </comment>
    <comment ref="I10" authorId="0">
      <text>
        <r>
          <rPr>
            <b/>
            <sz val="9"/>
            <color indexed="81"/>
            <rFont val="Tahoma"/>
            <family val="2"/>
          </rPr>
          <t xml:space="preserve">29% of yr 4
</t>
        </r>
      </text>
    </comment>
  </commentList>
</comments>
</file>

<file path=xl/sharedStrings.xml><?xml version="1.0" encoding="utf-8"?>
<sst xmlns="http://schemas.openxmlformats.org/spreadsheetml/2006/main" count="804" uniqueCount="348">
  <si>
    <t>Program Title:</t>
  </si>
  <si>
    <t>School/College:</t>
  </si>
  <si>
    <t>Revenue</t>
  </si>
  <si>
    <t>In this section, please incorporate enrollment projections; Guidance on these projections should be based on meetings with Enrollment Management as per the Pro-Forma Process.</t>
  </si>
  <si>
    <t>For new programs, revenue is based on enrolled new students.</t>
  </si>
  <si>
    <t>For significant program expansion, show incremental students above the existing student base and existing projections.</t>
  </si>
  <si>
    <t>Prior to this step, fill out tab &lt;TBD&gt; to show existing student base, existing projections, and financials.</t>
  </si>
  <si>
    <t>Please refer to "Notes" on the right side for more detailed step-by-step instructions.</t>
  </si>
  <si>
    <t>Reconciliation Process: Columns are hidden from Columns D through N to capture "Actuals" in red cells. This should be used during the reconciliation process.</t>
  </si>
  <si>
    <t>"Cohorts" are color-coded within enrollment projections to visually see how the cohort progresses over future years. Only new students are input cells.</t>
  </si>
  <si>
    <t>Anything highlighted in yellow is an input cell. The rest are calculations.</t>
  </si>
  <si>
    <t>Enrollment Projections - Headcount</t>
  </si>
  <si>
    <t>Notes:</t>
  </si>
  <si>
    <t>ACTUAL</t>
  </si>
  <si>
    <t>New Students (1st Year)</t>
  </si>
  <si>
    <t>Input required</t>
  </si>
  <si>
    <t>Continuing Students</t>
  </si>
  <si>
    <t>Retention Rate (Y1 - Y2)</t>
  </si>
  <si>
    <t>n/a</t>
  </si>
  <si>
    <t>2nd-Year Continuing Students</t>
  </si>
  <si>
    <t>Retention Rate (Y2 - Y3)</t>
  </si>
  <si>
    <t>3rd-Year Continuing Students</t>
  </si>
  <si>
    <t>Retention Rate (Y3 - Y4)</t>
  </si>
  <si>
    <t>4th-Year Continuing Students</t>
  </si>
  <si>
    <t>Retention Rate (Y4 - Y5)</t>
  </si>
  <si>
    <t>5th-Year Continuing Students</t>
  </si>
  <si>
    <t>Total New Students</t>
  </si>
  <si>
    <t>Total Continuing Students</t>
  </si>
  <si>
    <t>Total Students</t>
  </si>
  <si>
    <t>Retention</t>
  </si>
  <si>
    <t>(These are used in the calculation of continuing students above)</t>
  </si>
  <si>
    <t>Enrollment Projections - By Credits</t>
  </si>
  <si>
    <t>Expected Credits</t>
  </si>
  <si>
    <t>Full Load Per Student</t>
  </si>
  <si>
    <t>1st Year Credits</t>
  </si>
  <si>
    <t>2nd Year Credits</t>
  </si>
  <si>
    <t>3rd Year Credits</t>
  </si>
  <si>
    <t>4th Year Credits</t>
  </si>
  <si>
    <t>5th Year Credits</t>
  </si>
  <si>
    <t xml:space="preserve">*This percentage takes into consideration that not all students, especially non-traditional students, take the full load of credits attached to a program. </t>
  </si>
  <si>
    <t>If the cohorts are expected to take the full load of credits, then show this as 100%</t>
  </si>
  <si>
    <t>These are calculations. No input necessary as these draw from the headcount and expected credits sections above.</t>
  </si>
  <si>
    <t>New Students (1st-Year)</t>
  </si>
  <si>
    <t>Total New Student Credits</t>
  </si>
  <si>
    <t>Total Continuing Credits</t>
  </si>
  <si>
    <t>Total Credits</t>
  </si>
  <si>
    <t>Tuition Pricing</t>
  </si>
  <si>
    <t>Tuition Per Credit</t>
  </si>
  <si>
    <t>Tuition Growth Rate</t>
  </si>
  <si>
    <t>Discount Rate</t>
  </si>
  <si>
    <t>Tuition Projections</t>
  </si>
  <si>
    <t>No input necessary - calculations.</t>
  </si>
  <si>
    <t>Gross Tuition Revenue</t>
  </si>
  <si>
    <t>Financial Aid</t>
  </si>
  <si>
    <t>Net Tuition Revenue</t>
  </si>
  <si>
    <t>Fee Projections</t>
  </si>
  <si>
    <t>Input required.</t>
  </si>
  <si>
    <t>Please only include any program-specific fees (lab, audition, etc.) for your program below. The calculation assumes that each student headcount pays the fee each year.</t>
  </si>
  <si>
    <t>Do not include institutional fees such GIS, student tech fee, etc. as these are budgeted and forecasted at the Budget and Planning Office level</t>
  </si>
  <si>
    <t>Program Specific Fee #1</t>
  </si>
  <si>
    <t>Program Specific Fee #2</t>
  </si>
  <si>
    <t>Program Specific Fee #X</t>
  </si>
  <si>
    <t>Total Fees</t>
  </si>
  <si>
    <t>Other Revenue Projections</t>
  </si>
  <si>
    <t>Please include other sources of revenue including Grants, Gifts, etc.</t>
  </si>
  <si>
    <t>Grants</t>
  </si>
  <si>
    <t>Gifts</t>
  </si>
  <si>
    <r>
      <t>Other Sources</t>
    </r>
    <r>
      <rPr>
        <i/>
        <sz val="10"/>
        <rFont val="Geneva"/>
      </rPr>
      <t xml:space="preserve"> (itemize if appropriate)</t>
    </r>
  </si>
  <si>
    <t>Total Other Revenue</t>
  </si>
  <si>
    <t>Total Revenue Projections</t>
  </si>
  <si>
    <t>Total Revenue</t>
  </si>
  <si>
    <t>Please indicate and substantiate assumptions for the following; This is especially important if this program's rates do not follow "standard" Pace rates</t>
  </si>
  <si>
    <t>Enrollment Projections - Headcount:</t>
  </si>
  <si>
    <t>Retention:</t>
  </si>
  <si>
    <t>Expected Credits:</t>
  </si>
  <si>
    <t>Tuition Per Credit:</t>
  </si>
  <si>
    <t>Discount Rate:</t>
  </si>
  <si>
    <t>Other Revenue:</t>
  </si>
  <si>
    <t>Other Notes:</t>
  </si>
  <si>
    <t>Please indicate the agreed to level by which the school/college is responsible for recruiting new students versus Enrollment Management:</t>
  </si>
  <si>
    <t>Credits taken at other schools/colleges</t>
  </si>
  <si>
    <t>Expected Credits (of the program)</t>
  </si>
  <si>
    <t>Some programs require courses taken outside of the school/college that the program resides.These credits should have already been included in the program's credits</t>
  </si>
  <si>
    <t>&lt;School&gt;/&lt;College&gt;</t>
  </si>
  <si>
    <t>above. In this section, list out which schools these credits would be taken at and the number of credits per student per year</t>
  </si>
  <si>
    <t>The revenue resulting from courses taken at other schools/college will be reflected through the RCM-structure on a separate tab.</t>
  </si>
  <si>
    <t>Be mindful that if your program requires courses from other schools/college, please incorporate additional expenses to allow that school/college to deliver the course.</t>
  </si>
  <si>
    <t>Input required for "Full Load per Student" and "Expected % of Credits Completed." Expected Credits are a calculation. See additional *note</t>
  </si>
  <si>
    <r>
      <t xml:space="preserve">General Description of how to use these rates: </t>
    </r>
    <r>
      <rPr>
        <sz val="10"/>
        <rFont val="Geneva"/>
      </rPr>
      <t>The rates below represent standard rates that should be incorporated into academic program pro-formas. If the target student audience or particular program differs from the traditional model, then different rates should be used.</t>
    </r>
  </si>
  <si>
    <t>Note: Y1 = FY15</t>
  </si>
  <si>
    <t>For Discount and Tuition Rates:</t>
  </si>
  <si>
    <t>For Retention Rates:</t>
  </si>
  <si>
    <t>UG/G</t>
  </si>
  <si>
    <t>Type of Rate</t>
  </si>
  <si>
    <t>Rate
 for Y1</t>
  </si>
  <si>
    <t>Which growth rate should be used for future years? (Use 0% for rates that stay constant)</t>
  </si>
  <si>
    <t>Rate
 for Y2</t>
  </si>
  <si>
    <t>Rate
 for Y3</t>
  </si>
  <si>
    <t>Rate
 for Y4</t>
  </si>
  <si>
    <t>Rate
 for Y5</t>
  </si>
  <si>
    <t>Under which circumstances should a program not use this rate?</t>
  </si>
  <si>
    <t>Undergraduate</t>
  </si>
  <si>
    <t>Returning Fin Aid $ amount should remain constant</t>
  </si>
  <si>
    <t>If it is not a trad UG prog</t>
  </si>
  <si>
    <t>Tuition Rate</t>
  </si>
  <si>
    <t>Retention Rate</t>
  </si>
  <si>
    <t>Graduate</t>
  </si>
  <si>
    <t>Spec Prog w diff pricing</t>
  </si>
  <si>
    <t>Per Cr Rate for School</t>
  </si>
  <si>
    <t>GR ret % variable by program</t>
  </si>
  <si>
    <t>4% tuition growth represents UG. Please use 3% for growth rate for GR Programs. Discount rate remains constant through the years. Please refer to "Standard Rates" tab</t>
  </si>
  <si>
    <t>Dean signature:</t>
  </si>
  <si>
    <t>Budget Rep signature:</t>
  </si>
  <si>
    <t>Signatures for Final Submission:</t>
  </si>
  <si>
    <t>2018 - 2019</t>
  </si>
  <si>
    <t xml:space="preserve">  Year 5</t>
  </si>
  <si>
    <t>2017 - 2018</t>
  </si>
  <si>
    <t xml:space="preserve">  Year 4</t>
  </si>
  <si>
    <t>2016 - 2017</t>
  </si>
  <si>
    <t xml:space="preserve">  Year 3</t>
  </si>
  <si>
    <t>2015 - 2016</t>
  </si>
  <si>
    <t xml:space="preserve">  Year 2</t>
  </si>
  <si>
    <t>2014 - 2015</t>
  </si>
  <si>
    <t xml:space="preserve">  Year 1 (first year of program)</t>
  </si>
  <si>
    <t>2013 - 2014</t>
  </si>
  <si>
    <t xml:space="preserve">  Year 0 / Initial Investment*</t>
  </si>
  <si>
    <t>Fiscal Years of Analysis:</t>
  </si>
  <si>
    <t>&lt;XYZ&gt;</t>
  </si>
  <si>
    <t>&lt;ABC&gt;</t>
  </si>
  <si>
    <t>Org/Index to Load Revenue:</t>
  </si>
  <si>
    <t>&lt;#&gt;</t>
  </si>
  <si>
    <t>New FT UG Blended %:
   1) Use 54.9% if targeting domestic freshmen
   2) Use 51.1% if targeting domestic freshmen, transfers, and int'l students</t>
  </si>
  <si>
    <t>Discount Rate (excluding fees)</t>
  </si>
  <si>
    <t>Issues, Risks, and Recommendations</t>
  </si>
  <si>
    <t>Department:</t>
  </si>
  <si>
    <t>Enrollment Management</t>
  </si>
  <si>
    <t>Issues, Risks, and Recommendations:</t>
  </si>
  <si>
    <t>OSA</t>
  </si>
  <si>
    <t>Expenses</t>
  </si>
  <si>
    <t>In this section, please incorporate expenses that directly result from your program</t>
  </si>
  <si>
    <t>In later phases of implementing pro-forma process (FY16 pro-formas), expanding programs will also need to show existing student base, existing projections, and financials.</t>
  </si>
  <si>
    <t>The incremental revenue would then be shown on top of the existing financials</t>
  </si>
  <si>
    <t>For new programs, expenses are based on incremental expenses</t>
  </si>
  <si>
    <t>In later phases of implementing pro-forma process (FY16 pro-formas), new programs will also need to show "true" costs</t>
  </si>
  <si>
    <t>For significant program expansion, show incremental expenses above the existing expense base</t>
  </si>
  <si>
    <t>In later phases of implementing pro-forma process (FY16 pro-formas), expanding programs will also need to show "true" costs</t>
  </si>
  <si>
    <t>Salaries and Wages</t>
  </si>
  <si>
    <t>Instructional:</t>
  </si>
  <si>
    <t>Adjunct</t>
  </si>
  <si>
    <t>Non-Instructional:</t>
  </si>
  <si>
    <t>Full-Time Staff</t>
  </si>
  <si>
    <t>Part-Time Staff</t>
  </si>
  <si>
    <t>Supplies and Services</t>
  </si>
  <si>
    <t>Marketing</t>
  </si>
  <si>
    <t>Professional Fees</t>
  </si>
  <si>
    <t>Travel</t>
  </si>
  <si>
    <t>Contingency</t>
  </si>
  <si>
    <t>Minor Furniture &amp; Equipment</t>
  </si>
  <si>
    <t>Utility &amp; Plant Contracts</t>
  </si>
  <si>
    <t>Telephone and Cable</t>
  </si>
  <si>
    <t>Please see tab "Comprehensive Expense List" to review the possible expenses that programs should consider and may include in their pro-forma, if appropriate.</t>
  </si>
  <si>
    <t>Index</t>
  </si>
  <si>
    <t>Operating Net</t>
  </si>
  <si>
    <t>Operating Margin</t>
  </si>
  <si>
    <t>Benefits</t>
  </si>
  <si>
    <t>Full-time faculty and staff</t>
  </si>
  <si>
    <t>Part-time faculty and staff</t>
  </si>
  <si>
    <t>Student wages (includes work study)</t>
  </si>
  <si>
    <t>*These rates are used for all years of the pro-forma and will be adjusted within the form for future years if the allocation rate changes</t>
  </si>
  <si>
    <t>Full-Time Faculty X</t>
  </si>
  <si>
    <t>Full-Time Faculty 1</t>
  </si>
  <si>
    <t>Sub-Total</t>
  </si>
  <si>
    <t>Total</t>
  </si>
  <si>
    <t>&lt;X&gt;</t>
  </si>
  <si>
    <t>Total Expenses</t>
  </si>
  <si>
    <t>% for Indirect Costs</t>
  </si>
  <si>
    <t>Indirect Costs</t>
  </si>
  <si>
    <t>Adjusted Operating Surplus/Deficit</t>
  </si>
  <si>
    <t>Adjusted Operating Margin</t>
  </si>
  <si>
    <t>&lt;Index&gt;</t>
  </si>
  <si>
    <t>Please include Index codes against expenses to ensure it is loaded accordingly; Please note whether location codes are different for any expenses</t>
  </si>
  <si>
    <t>UG Enrollment - By Credits</t>
  </si>
  <si>
    <t>In this section, please have departments outline the issues, risks, and recommendations that they have identified after a review of your program during the formal meetings as per the new pro-forma process. This feedback should be taken into consideration when modifying the program and solidifying this pro-forma.
The "New Program Review" Committee will review these and may question the program as to why/why not these changes were incorporated into the pro-forma. Please be prepared to explain any reasoning.</t>
  </si>
  <si>
    <t xml:space="preserve"> </t>
  </si>
  <si>
    <t>Depr Life</t>
  </si>
  <si>
    <t>(amount shown in first full yr of srvc)</t>
  </si>
  <si>
    <t>1)</t>
  </si>
  <si>
    <t>2)</t>
  </si>
  <si>
    <t>3)</t>
  </si>
  <si>
    <t>4)</t>
  </si>
  <si>
    <t>5)</t>
  </si>
  <si>
    <t>6)</t>
  </si>
  <si>
    <t>7)</t>
  </si>
  <si>
    <t>8)</t>
  </si>
  <si>
    <t>9)</t>
  </si>
  <si>
    <t>10)</t>
  </si>
  <si>
    <t>Total Capital Projects</t>
  </si>
  <si>
    <t>Depreciation</t>
  </si>
  <si>
    <t>Total Depreciation</t>
  </si>
  <si>
    <t>Rates Used:</t>
  </si>
  <si>
    <t>Benefits for Salaries and Wages</t>
  </si>
  <si>
    <t>Growth in Salaries and Wages</t>
  </si>
  <si>
    <t>Financial Summary</t>
  </si>
  <si>
    <t>Milestone-Driven Planning</t>
  </si>
  <si>
    <t>In order for the pro-forma to be more useful as a management tool, some contingency planning should occur within the pro-forma to adjust the program and mitigate the effects of less-than-desirable outcomes (for example, low recruitment.) Pleaes describe in explicit terms the “milestones” that need to be reached in order to incur certain costs. For example, the program could state that a staff member will only be hired in Year 1 if &lt;X&gt; is actualized in headcount or credits.</t>
  </si>
  <si>
    <t>Financial Summary, "Milestone-Driven" Planning, and Assumptions</t>
  </si>
  <si>
    <t>Milestones to be achieved &amp; Mitigating Actions for not achieving targets:</t>
  </si>
  <si>
    <t>Assumptions &amp; Notes</t>
  </si>
  <si>
    <t>Please document the key assumptions and other notes below; Feel free to directly include the key assumptions already documented within the revenue and expense tabs.</t>
  </si>
  <si>
    <t>Assumptions and other Notes:</t>
  </si>
  <si>
    <t>Through this sign-off section, the budget rep, program director, and Dean confirm that this pro-forma represents a thoughtful and properly reviewed submission of the program's financial projection. This pro-forma has followed the pro-forma process and guidelines and has taken into account the various possible revenue and cost considerations appropriately for this particular program. These projections represent reasonable and achievable targets. If the pro-forma includes capital needs, the costs have been reviewed for capital pre-determination by Finance.</t>
  </si>
  <si>
    <t>Capital Needs</t>
  </si>
  <si>
    <t>Comprehensive Expense List</t>
  </si>
  <si>
    <t>This tab provides a comprehensive list of possible expenses that programs should consider and incorporate into a pro-forma, if appropriate.</t>
  </si>
  <si>
    <t>Some of these are already included in the "expense" tab template</t>
  </si>
  <si>
    <t>FT Faculty</t>
  </si>
  <si>
    <t>Adjuncts</t>
  </si>
  <si>
    <t>Overage or Summer Rates (depending on structure of program)</t>
  </si>
  <si>
    <t>Student wages (work study)</t>
  </si>
  <si>
    <t>Fees to recruit new faculty or staff (for example, search firm)</t>
  </si>
  <si>
    <t>Marketing &amp; Recruitment (such as advertising, promotional materials, other collateral, etc.)</t>
  </si>
  <si>
    <t>Travel (Conference, Recruiting, etc.)</t>
  </si>
  <si>
    <t>Administrative Staff</t>
  </si>
  <si>
    <t>Internship/Placement Coordinator (could be stipend-based)</t>
  </si>
  <si>
    <t>Program Director (could be stipend-based)</t>
  </si>
  <si>
    <t>Specialized recruiter for program</t>
  </si>
  <si>
    <t>Legal fees (trademarks, etc.)</t>
  </si>
  <si>
    <t>Capital Cost: Furniture, Fixtures &amp; Equipment</t>
  </si>
  <si>
    <t>Basic equipment for classrooms &amp; offices</t>
  </si>
  <si>
    <t>Special equipment for classrooms &amp; offices</t>
  </si>
  <si>
    <t>Capital Cost: Construction, Renovation, and Space</t>
  </si>
  <si>
    <t>Capital Costs: Technology, Computers, Electronic Access</t>
  </si>
  <si>
    <t>Computer needs (student, faculty, administrative)</t>
  </si>
  <si>
    <t>Instructional media needs</t>
  </si>
  <si>
    <t>Local area network needs</t>
  </si>
  <si>
    <t>Telephone needs</t>
  </si>
  <si>
    <t>Special labs or room layout needs</t>
  </si>
  <si>
    <t>Construction for space for the program (classroom needs/office needs)</t>
  </si>
  <si>
    <t>*All possible capital expenses still require capital pre-determination. This is for informational purposes</t>
  </si>
  <si>
    <t>so that programs can think through various possible costs</t>
  </si>
  <si>
    <t>Direct Space Cost and Depreciation</t>
  </si>
  <si>
    <t>Detailed Descriptions, Notes, and Assumptions</t>
  </si>
  <si>
    <t>Laboratory</t>
  </si>
  <si>
    <t>Renovation</t>
  </si>
  <si>
    <t>Specialized Equipment</t>
  </si>
  <si>
    <t>Please provide detailed descriptions for each capital need, as this assists in capital pre-determination.</t>
  </si>
  <si>
    <t>Program Director (DRI) signature:</t>
  </si>
  <si>
    <t>DRI after Pro-Forma Approval:</t>
  </si>
  <si>
    <t>Once the pro-forma is approved, implementation of the program will begin which may include capital projects. The DRI for the program during this stage should be noted below to be the point-of-contact for the project. Unless a specific person is identified below, the DRI will default as the program director.</t>
  </si>
  <si>
    <t>DRI for program post pro-forma approval:</t>
  </si>
  <si>
    <t>Only include any program-specific fees (lab, audition, etc.) for your program below. Calculation assumes that each student headcount pays the fee each year.</t>
  </si>
  <si>
    <t>Calculations based on retention rates below; Override if you do not want to use retention rates to determine continuing students;This is mostly applicable to graduate or special programs in which continuing students will differ by program</t>
  </si>
  <si>
    <t>Input required; These calculate continuing students; Retention rates differ by program for graduate and special programs, so there is no standard to follow</t>
  </si>
  <si>
    <t>Please indicate and substantiate assumptions for the following; This is especially important if program does not follow "standard" Pace rates</t>
  </si>
  <si>
    <t>Discount Rate for NPV</t>
  </si>
  <si>
    <t xml:space="preserve">The budget rep is responsible for explaining the pro-forma form and navigating the pro-forma process for the pro-forma's DRI.The budget rep typically helps to gather/identify the financial information to translate into the pro-forma. </t>
  </si>
  <si>
    <t>The Dean has the overall responsibility to oversee program development for his/her respective school/college. Deans are accountable for their programs' success and meeting targets, but can designate a program director as the DRI for the pro-forma.</t>
  </si>
  <si>
    <t>The program director is the DRI (as designated by the Dean) for the pro-forma. The program director is responsible for evaluating a program's resource needs and determining revenue and cost projections through the process with the assistance of the budget rep.The program director is the default point-of-contact for the program and should present the program to the standing Committee.</t>
  </si>
  <si>
    <t>Space Costs (and other potential Capital*)</t>
  </si>
  <si>
    <t>Moving expenses</t>
  </si>
  <si>
    <t>Fixed Assets Policy &amp; Procedure</t>
  </si>
  <si>
    <t>Budget reps can reference the following policy for guidance on capital expenditures:</t>
  </si>
  <si>
    <t>This tab simply shows enrolled by the number of credits; Fill out the input cells to see enrollment by credits</t>
  </si>
  <si>
    <t>RCM</t>
  </si>
  <si>
    <t>This section shows a simplified version of the resulting revenue and expenses as they would be represented through RCM for informational purposes for the first year. (TO BE REVIEWED BY LIANA C.&gt;</t>
  </si>
  <si>
    <t>Financial Summary - RCM</t>
  </si>
  <si>
    <t>School/College Program Resides</t>
  </si>
  <si>
    <t>School/College Delivers Program</t>
  </si>
  <si>
    <t>Adjustment for Classes Taught by other schools</t>
  </si>
  <si>
    <t xml:space="preserve"> Adjustment for Classes Taught by the school</t>
  </si>
  <si>
    <t>Tuition and Fees</t>
  </si>
  <si>
    <t>Total Tuition and Fees</t>
  </si>
  <si>
    <t>Price per credit for flat rate</t>
  </si>
  <si>
    <t>Prior to filling this out, add up all expenses that are included "for" another school/college to deliver your classes.Be mindful that if your program requires courses from other schools/college, additional expenses should have been incorporated into the pro-forma to allow that school/college to deliver the course. List this number in the cell to the right as it will be used in the calculation below.</t>
  </si>
  <si>
    <t>G Enrollment - By Credits</t>
  </si>
  <si>
    <t>This form implements the process and guidelines set forth in the new pro-forma process. Please review the new process prior to using this form.</t>
  </si>
  <si>
    <t>Program Directors should consult their budget rep to review and complete this form.</t>
  </si>
  <si>
    <t>Target Margin*</t>
  </si>
  <si>
    <t>*The 35% margin represents the program's contribution to overhead costs.</t>
  </si>
  <si>
    <t xml:space="preserve">It is reasonable that this target would not be met until the third year of the program, giving the program a window of time to ramp up. </t>
  </si>
  <si>
    <t>**This calculation is awaiting input from Finance</t>
  </si>
  <si>
    <t>Cells associated with the text in RED require input. The rest are calculations.</t>
  </si>
  <si>
    <t># of semesters</t>
  </si>
  <si>
    <t>New GRAD Blended %</t>
  </si>
  <si>
    <t>FT UG Rate</t>
  </si>
  <si>
    <t xml:space="preserve">   2) Use 51.1% if targeting domestic freshmen, transfers, and int'l student</t>
  </si>
  <si>
    <r>
      <t>Other Sources</t>
    </r>
    <r>
      <rPr>
        <i/>
        <sz val="10"/>
        <color rgb="FFFF0000"/>
        <rFont val="Geneva"/>
      </rPr>
      <t xml:space="preserve"> (itemize if appropriate)</t>
    </r>
  </si>
  <si>
    <t>*Start-up funds for initial investment should be funded by the submitting school/college. These will not be considered budget requests as part of this pro-forma. Please still indicate how many dollars you intend to use as start-up funds prior to program implementation so that the overall cost of your program is understood. Start-up funds should be considered for: marketing, faculty, consultant/contractor (for complex, large-scale programs that most likely require capital), or investments such as labs, equipment, etc.</t>
  </si>
  <si>
    <t>Administration</t>
  </si>
  <si>
    <t>Capital</t>
  </si>
  <si>
    <t>Capital Projects</t>
  </si>
  <si>
    <t>Budget and Planning</t>
  </si>
  <si>
    <t>Course Development (could be stipend-based)</t>
  </si>
  <si>
    <t xml:space="preserve">Who will teach the program? </t>
  </si>
  <si>
    <t>Do new courses need to be designed? Should I include course development stipends in the program?</t>
  </si>
  <si>
    <t>Have I considered work study or graduate assistantships?</t>
  </si>
  <si>
    <t>Who will help adminster and run the program? Who will recruit students? Who will help provide services to students (such as internship or clinical placement?)</t>
  </si>
  <si>
    <t>Benefits: Must also be included for overage, summer overage, and any stipends (including course development, program director, etc.)</t>
  </si>
  <si>
    <t>Did I include marketing funds based on my marketing plan with Enrollment Management?</t>
  </si>
  <si>
    <t>Have I considered legal or HR costs?</t>
  </si>
  <si>
    <t>Have I considered professional development funds for faculty?</t>
  </si>
  <si>
    <t>Professional Development for faculty (Conferences, Training, etc.)</t>
  </si>
  <si>
    <t>Will I need travel expenses?</t>
  </si>
  <si>
    <t>Are there any other miscellaneous program-related expenses? (such as catering for program event)</t>
  </si>
  <si>
    <t>Are there library resources needed specific to my program?</t>
  </si>
  <si>
    <t>Are there accreditation costs?</t>
  </si>
  <si>
    <t>What technology needs are there for my new staff and faculty?</t>
  </si>
  <si>
    <t>Are there instructional technology needs for my program?</t>
  </si>
  <si>
    <t>Are there costs (such as laboratory) that are expected to be covered by a program fee?</t>
  </si>
  <si>
    <t>If yes, these should be included in the revenue tab of the pro-forma</t>
  </si>
  <si>
    <t>What space do I require to run the program? Will I utilize existing Pace space or seek external space? Are renovations necessary for the space?</t>
  </si>
  <si>
    <t>Other technology needs (tablet such as iPad, etc.)</t>
  </si>
  <si>
    <t>Blackberry (average purchase price is $200)</t>
  </si>
  <si>
    <t>Telephone service (average for service is $55/month for employee)</t>
  </si>
  <si>
    <t xml:space="preserve"> PC replacement plan </t>
  </si>
  <si>
    <t>If a second or more robust computer is necessary (such as an additional monitor), include this in the pro-forma</t>
  </si>
  <si>
    <t>If I am hiring new faculty or staff, where will they sit? Have I included a new desk and/or furniture for a new office?</t>
  </si>
  <si>
    <t>Which courses will I require from other schools/colleges as part of my program? Have I included additional instructional costs to cover these?</t>
  </si>
  <si>
    <r>
      <t>Graduate assistantships</t>
    </r>
    <r>
      <rPr>
        <i/>
        <sz val="10"/>
        <rFont val="Geneva"/>
      </rPr>
      <t xml:space="preserve"> (was this considered as part of financial aid?)</t>
    </r>
  </si>
  <si>
    <t>Net Present Value (NPV)**</t>
  </si>
  <si>
    <t>Index and/or Account Code</t>
  </si>
  <si>
    <t>Have I included contingency?</t>
  </si>
  <si>
    <t xml:space="preserve">Please include approximately $20K - $30K per program year for contingency purposes. This is a general guideline and could change depending on the program.   </t>
  </si>
  <si>
    <t>All text in red requires input.</t>
  </si>
  <si>
    <t>If no issues or risks identified, state the pro-forma abides by the guidelines and is complete.</t>
  </si>
  <si>
    <t xml:space="preserve">This is a general guideline and could change depending on the program.   </t>
  </si>
  <si>
    <t>This covers all faculty and staff positions that have an actual physical desk at the university</t>
  </si>
  <si>
    <t>(regardless of FT/PT status) for a standard configured desktop or laptop; See link for additional information</t>
  </si>
  <si>
    <t>Indicate your start-up funds here, if applicable:</t>
  </si>
  <si>
    <t>Amount</t>
  </si>
  <si>
    <t>Start-up Funds</t>
  </si>
  <si>
    <t>Operating Net*</t>
  </si>
  <si>
    <t>*Includes start-up funds</t>
  </si>
  <si>
    <t>Target Margin**</t>
  </si>
  <si>
    <t>**The 35% margin represents the program's contribution to overhead costs.</t>
  </si>
  <si>
    <t>Net Present Value</t>
  </si>
  <si>
    <t>Net Present Value (NPV)</t>
  </si>
  <si>
    <t>Internal Chargebacks (i.e. copier, transportation, postage, reprographics)</t>
  </si>
  <si>
    <r>
      <t xml:space="preserve">Lease </t>
    </r>
    <r>
      <rPr>
        <sz val="10"/>
        <rFont val="Geneva"/>
      </rPr>
      <t>(and related costs, i.e. utilities, security, cleaning, other plant contracts, taxes)</t>
    </r>
  </si>
  <si>
    <r>
      <t>Contingency</t>
    </r>
    <r>
      <rPr>
        <i/>
        <sz val="10"/>
        <color rgb="FFFF0000"/>
        <rFont val="Geneva"/>
      </rPr>
      <t xml:space="preserve"> (see Comp Expense List for guideline)</t>
    </r>
  </si>
  <si>
    <t>Indicate "Actual" start-up costs here after Y1</t>
  </si>
  <si>
    <t>Start-up funds in Y1 (from cover page)</t>
  </si>
  <si>
    <t>Source of Funds</t>
  </si>
  <si>
    <t>Pace University: Graduate or Special Program Pro-Forma Form</t>
  </si>
  <si>
    <t>Calculations based on retention rates below; Override if you do not want to use retention rates for continuing students; Retention rates differ by program for graduate &amp; special programs, so there is no standard to follow; Modify calculations for 2 or 3 year programs</t>
  </si>
  <si>
    <t>Grad/Special Program Enrollment - By Credits</t>
  </si>
  <si>
    <t>Expected %</t>
  </si>
  <si>
    <t>Input price per credit; Standard grad tuition growth rate and discount rate incorporated; Discount remains constant through future years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</si>
</sst>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quot;$&quot;#,##0"/>
    <numFmt numFmtId="167" formatCode="0.0%"/>
  </numFmts>
  <fonts count="44">
    <font>
      <sz val="10"/>
      <name val="Genev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Geneva"/>
    </font>
    <font>
      <b/>
      <sz val="10"/>
      <name val="Times New Roman"/>
      <family val="1"/>
    </font>
    <font>
      <b/>
      <sz val="14"/>
      <name val="Geneva"/>
    </font>
    <font>
      <i/>
      <sz val="10"/>
      <name val="Geneva"/>
    </font>
    <font>
      <b/>
      <sz val="11"/>
      <name val="Geneva"/>
    </font>
    <font>
      <b/>
      <i/>
      <sz val="10"/>
      <name val="Geneva"/>
    </font>
    <font>
      <b/>
      <u/>
      <sz val="11"/>
      <name val="Geneva"/>
    </font>
    <font>
      <b/>
      <u/>
      <sz val="10"/>
      <name val="Geneva"/>
    </font>
    <font>
      <sz val="10"/>
      <name val="Geneva"/>
    </font>
    <font>
      <b/>
      <sz val="11"/>
      <color theme="1"/>
      <name val="Calibri"/>
      <family val="2"/>
      <scheme val="minor"/>
    </font>
    <font>
      <b/>
      <sz val="12"/>
      <color theme="1"/>
      <name val="Calibri"/>
      <family val="2"/>
      <scheme val="minor"/>
    </font>
    <font>
      <b/>
      <sz val="10"/>
      <name val="Geneva"/>
      <family val="2"/>
    </font>
    <font>
      <b/>
      <u/>
      <sz val="18"/>
      <name val="Geneva"/>
    </font>
    <font>
      <b/>
      <i/>
      <u/>
      <sz val="10"/>
      <name val="Geneva"/>
    </font>
    <font>
      <sz val="10"/>
      <name val="MS Sans Serif"/>
      <family val="2"/>
    </font>
    <font>
      <sz val="11"/>
      <color theme="1"/>
      <name val="Arial"/>
      <family val="2"/>
    </font>
    <font>
      <sz val="10"/>
      <name val="Arial"/>
      <family val="2"/>
    </font>
    <font>
      <sz val="10"/>
      <color indexed="8"/>
      <name val="Arial"/>
      <family val="2"/>
    </font>
    <font>
      <u/>
      <sz val="10"/>
      <color indexed="12"/>
      <name val="Arial"/>
      <family val="2"/>
    </font>
    <font>
      <i/>
      <u/>
      <sz val="10"/>
      <name val="Geneva"/>
    </font>
    <font>
      <u/>
      <sz val="10"/>
      <name val="Geneva"/>
    </font>
    <font>
      <b/>
      <sz val="9"/>
      <name val="Helv"/>
    </font>
    <font>
      <sz val="8"/>
      <name val="Helv"/>
    </font>
    <font>
      <sz val="9"/>
      <name val="Helv"/>
    </font>
    <font>
      <b/>
      <sz val="8"/>
      <name val="Helv"/>
    </font>
    <font>
      <sz val="10"/>
      <name val="Helv"/>
    </font>
    <font>
      <u val="singleAccounting"/>
      <sz val="8"/>
      <name val="Helv"/>
    </font>
    <font>
      <sz val="11"/>
      <name val="Calibri"/>
      <family val="2"/>
    </font>
    <font>
      <i/>
      <sz val="11"/>
      <name val="Calibri"/>
      <family val="2"/>
    </font>
    <font>
      <u/>
      <sz val="10"/>
      <color theme="10"/>
      <name val="Geneva"/>
    </font>
    <font>
      <sz val="10"/>
      <color rgb="FFFF0000"/>
      <name val="Geneva"/>
    </font>
    <font>
      <b/>
      <sz val="9"/>
      <color indexed="81"/>
      <name val="Tahoma"/>
      <family val="2"/>
    </font>
    <font>
      <b/>
      <u/>
      <sz val="10"/>
      <color rgb="FFFF0000"/>
      <name val="Geneva"/>
    </font>
    <font>
      <i/>
      <sz val="10"/>
      <color rgb="FFFF0000"/>
      <name val="Geneva"/>
    </font>
    <font>
      <sz val="11"/>
      <name val="Helv"/>
    </font>
    <font>
      <b/>
      <u/>
      <sz val="11"/>
      <name val="Helv"/>
    </font>
    <font>
      <b/>
      <sz val="10"/>
      <color rgb="FFFF0000"/>
      <name val="Geneva"/>
    </font>
    <font>
      <u/>
      <sz val="10"/>
      <color rgb="FFFF0000"/>
      <name val="Geneva"/>
    </font>
    <font>
      <sz val="9"/>
      <color rgb="FFFF0000"/>
      <name val="Helv"/>
    </font>
  </fonts>
  <fills count="25">
    <fill>
      <patternFill patternType="none"/>
    </fill>
    <fill>
      <patternFill patternType="gray125"/>
    </fill>
    <fill>
      <patternFill patternType="solid">
        <fgColor theme="3" tint="0.79998168889431442"/>
        <bgColor indexed="64"/>
      </patternFill>
    </fill>
    <fill>
      <patternFill patternType="solid">
        <fgColor rgb="FFFF0000"/>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0" tint="-0.499984740745262"/>
        <bgColor indexed="64"/>
      </patternFill>
    </fill>
    <fill>
      <patternFill patternType="solid">
        <fgColor rgb="FFFFFF00"/>
        <bgColor indexed="64"/>
      </patternFill>
    </fill>
    <fill>
      <patternFill patternType="solid">
        <fgColor theme="0" tint="-0.34998626667073579"/>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5" tint="0.5999938962981048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style="thin">
        <color rgb="FFB2B2B2"/>
      </left>
      <right style="thin">
        <color rgb="FFB2B2B2"/>
      </right>
      <top style="thin">
        <color rgb="FFB2B2B2"/>
      </top>
      <bottom style="thin">
        <color rgb="FFB2B2B2"/>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right style="thick">
        <color indexed="64"/>
      </right>
      <top style="thin">
        <color indexed="64"/>
      </top>
      <bottom style="thin">
        <color indexed="64"/>
      </bottom>
      <diagonal/>
    </border>
    <border>
      <left/>
      <right style="thick">
        <color indexed="64"/>
      </right>
      <top/>
      <bottom/>
      <diagonal/>
    </border>
  </borders>
  <cellStyleXfs count="6956">
    <xf numFmtId="0" fontId="0" fillId="0" borderId="0"/>
    <xf numFmtId="0" fontId="4" fillId="0" borderId="0"/>
    <xf numFmtId="43" fontId="13" fillId="0" borderId="0" applyFont="0" applyFill="0" applyBorder="0" applyAlignment="0" applyProtection="0"/>
    <xf numFmtId="44" fontId="13" fillId="0" borderId="0" applyFont="0" applyFill="0" applyBorder="0" applyAlignment="0" applyProtection="0"/>
    <xf numFmtId="0" fontId="19" fillId="0" borderId="0"/>
    <xf numFmtId="43"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0" fontId="2"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43" fontId="21" fillId="0" borderId="0" applyFont="0" applyFill="0" applyBorder="0" applyAlignment="0" applyProtection="0"/>
    <xf numFmtId="43" fontId="21" fillId="0" borderId="0" applyFont="0" applyFill="0" applyBorder="0" applyAlignment="0" applyProtection="0"/>
    <xf numFmtId="43" fontId="2"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2" fillId="0" borderId="0" applyFont="0" applyFill="0" applyBorder="0" applyAlignment="0" applyProtection="0"/>
    <xf numFmtId="0" fontId="21" fillId="0" borderId="0"/>
    <xf numFmtId="0" fontId="21" fillId="0" borderId="0"/>
    <xf numFmtId="9" fontId="2"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0" fontId="23" fillId="0" borderId="0" applyNumberFormat="0" applyFill="0" applyBorder="0" applyAlignment="0" applyProtection="0">
      <alignment vertical="top"/>
      <protection locked="0"/>
    </xf>
    <xf numFmtId="0" fontId="21" fillId="0" borderId="0"/>
    <xf numFmtId="0" fontId="21" fillId="0" borderId="0"/>
    <xf numFmtId="0" fontId="21" fillId="0" borderId="0"/>
    <xf numFmtId="0" fontId="2" fillId="0" borderId="0"/>
    <xf numFmtId="0" fontId="2" fillId="0" borderId="0"/>
    <xf numFmtId="0" fontId="2" fillId="0" borderId="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9" fontId="21" fillId="0" borderId="0" applyFont="0" applyFill="0" applyBorder="0" applyAlignment="0" applyProtection="0"/>
    <xf numFmtId="9" fontId="21" fillId="0" borderId="0" applyFont="0" applyFill="0" applyBorder="0" applyAlignment="0" applyProtection="0"/>
    <xf numFmtId="0" fontId="21" fillId="0" borderId="0"/>
    <xf numFmtId="0" fontId="21" fillId="0" borderId="0"/>
    <xf numFmtId="0" fontId="19" fillId="0" borderId="0"/>
    <xf numFmtId="0" fontId="2" fillId="0" borderId="0"/>
    <xf numFmtId="0" fontId="20" fillId="0" borderId="0"/>
    <xf numFmtId="0" fontId="2" fillId="0" borderId="0"/>
    <xf numFmtId="0" fontId="19" fillId="0" borderId="0"/>
    <xf numFmtId="0" fontId="2" fillId="0" borderId="0"/>
    <xf numFmtId="43" fontId="19" fillId="0" borderId="0" applyFont="0" applyFill="0" applyBorder="0" applyAlignment="0" applyProtection="0"/>
    <xf numFmtId="0" fontId="2" fillId="0" borderId="0"/>
    <xf numFmtId="43" fontId="19"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9" fontId="1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0" borderId="0"/>
    <xf numFmtId="0" fontId="20" fillId="0" borderId="0"/>
    <xf numFmtId="0" fontId="2" fillId="0" borderId="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 fillId="0" borderId="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9" fontId="2"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43" fontId="19" fillId="0" borderId="0" applyFont="0" applyFill="0" applyBorder="0" applyAlignment="0" applyProtection="0"/>
    <xf numFmtId="44" fontId="19" fillId="0" borderId="0" applyFont="0" applyFill="0" applyBorder="0" applyAlignment="0" applyProtection="0"/>
    <xf numFmtId="9" fontId="19" fillId="0" borderId="0" applyFont="0" applyFill="0" applyBorder="0" applyAlignment="0" applyProtection="0"/>
    <xf numFmtId="0" fontId="2" fillId="0" borderId="0"/>
    <xf numFmtId="0" fontId="20" fillId="0" borderId="0"/>
    <xf numFmtId="43" fontId="20" fillId="0" borderId="0" applyFont="0" applyFill="0" applyBorder="0" applyAlignment="0" applyProtection="0"/>
    <xf numFmtId="0" fontId="2" fillId="0" borderId="0"/>
    <xf numFmtId="43" fontId="2" fillId="0" borderId="0" applyFont="0" applyFill="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6" borderId="0" applyNumberFormat="0" applyBorder="0" applyAlignment="0" applyProtection="0"/>
    <xf numFmtId="0" fontId="2" fillId="18" borderId="0" applyNumberFormat="0" applyBorder="0" applyAlignment="0" applyProtection="0"/>
    <xf numFmtId="0" fontId="2" fillId="20" borderId="0" applyNumberFormat="0" applyBorder="0" applyAlignment="0" applyProtection="0"/>
    <xf numFmtId="0" fontId="2" fillId="22"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17" borderId="0" applyNumberFormat="0" applyBorder="0" applyAlignment="0" applyProtection="0"/>
    <xf numFmtId="0" fontId="2" fillId="19" borderId="0" applyNumberFormat="0" applyBorder="0" applyAlignment="0" applyProtection="0"/>
    <xf numFmtId="0" fontId="2" fillId="21" borderId="0" applyNumberFormat="0" applyBorder="0" applyAlignment="0" applyProtection="0"/>
    <xf numFmtId="0" fontId="2" fillId="23" borderId="0" applyNumberFormat="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0"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2" fillId="0" borderId="0"/>
    <xf numFmtId="0" fontId="2" fillId="0" borderId="0"/>
    <xf numFmtId="0" fontId="19" fillId="0" borderId="0"/>
    <xf numFmtId="0" fontId="19" fillId="0" borderId="0"/>
    <xf numFmtId="0" fontId="19" fillId="0" borderId="0"/>
    <xf numFmtId="0" fontId="19" fillId="0" borderId="0"/>
    <xf numFmtId="0" fontId="19" fillId="0" borderId="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 fillId="0" borderId="0"/>
    <xf numFmtId="0" fontId="2" fillId="0" borderId="0"/>
    <xf numFmtId="0" fontId="2"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0" fillId="0" borderId="0"/>
    <xf numFmtId="0" fontId="2" fillId="0" borderId="0"/>
    <xf numFmtId="0" fontId="2" fillId="0" borderId="0"/>
    <xf numFmtId="0" fontId="22" fillId="0" borderId="0"/>
    <xf numFmtId="0" fontId="2" fillId="0" borderId="0"/>
    <xf numFmtId="0" fontId="19" fillId="0" borderId="0"/>
    <xf numFmtId="0" fontId="2" fillId="0" borderId="0"/>
    <xf numFmtId="0" fontId="2" fillId="0" borderId="0"/>
    <xf numFmtId="0" fontId="2" fillId="0" borderId="0"/>
    <xf numFmtId="0" fontId="2" fillId="0" borderId="0"/>
    <xf numFmtId="0" fontId="2" fillId="0" borderId="0"/>
    <xf numFmtId="0" fontId="20" fillId="0" borderId="0"/>
    <xf numFmtId="0" fontId="2"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 fillId="0" borderId="0"/>
    <xf numFmtId="0" fontId="2" fillId="0" borderId="0"/>
    <xf numFmtId="0" fontId="2"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0" borderId="0"/>
    <xf numFmtId="0" fontId="21" fillId="0" borderId="0"/>
    <xf numFmtId="0" fontId="21" fillId="0" borderId="0"/>
    <xf numFmtId="0" fontId="21" fillId="0" borderId="0"/>
    <xf numFmtId="0" fontId="2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9" fontId="2" fillId="0" borderId="0" applyFont="0" applyFill="0" applyBorder="0" applyAlignment="0" applyProtection="0"/>
    <xf numFmtId="9" fontId="21" fillId="0" borderId="0" applyFont="0" applyFill="0" applyBorder="0" applyAlignment="0" applyProtection="0"/>
    <xf numFmtId="9" fontId="2"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9" fillId="0" borderId="0" applyFont="0" applyFill="0" applyBorder="0" applyAlignment="0" applyProtection="0"/>
    <xf numFmtId="0" fontId="2" fillId="0" borderId="0"/>
    <xf numFmtId="43" fontId="2" fillId="0" borderId="0" applyFont="0" applyFill="0" applyBorder="0" applyAlignment="0" applyProtection="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2" borderId="0" applyNumberFormat="0" applyBorder="0" applyAlignment="0" applyProtection="0"/>
    <xf numFmtId="0" fontId="2" fillId="14" borderId="0" applyNumberFormat="0" applyBorder="0" applyAlignment="0" applyProtection="0"/>
    <xf numFmtId="0" fontId="2" fillId="16" borderId="0" applyNumberFormat="0" applyBorder="0" applyAlignment="0" applyProtection="0"/>
    <xf numFmtId="0" fontId="2" fillId="18" borderId="0" applyNumberFormat="0" applyBorder="0" applyAlignment="0" applyProtection="0"/>
    <xf numFmtId="0" fontId="2" fillId="20" borderId="0" applyNumberFormat="0" applyBorder="0" applyAlignment="0" applyProtection="0"/>
    <xf numFmtId="0" fontId="2" fillId="22"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17" borderId="0" applyNumberFormat="0" applyBorder="0" applyAlignment="0" applyProtection="0"/>
    <xf numFmtId="0" fontId="2" fillId="19" borderId="0" applyNumberFormat="0" applyBorder="0" applyAlignment="0" applyProtection="0"/>
    <xf numFmtId="0" fontId="2" fillId="21" borderId="0" applyNumberFormat="0" applyBorder="0" applyAlignment="0" applyProtection="0"/>
    <xf numFmtId="0" fontId="2" fillId="23"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9" fillId="0" borderId="0"/>
    <xf numFmtId="0" fontId="20" fillId="0" borderId="0"/>
    <xf numFmtId="0" fontId="2" fillId="12" borderId="0" applyNumberFormat="0" applyBorder="0" applyAlignment="0" applyProtection="0"/>
    <xf numFmtId="0" fontId="2" fillId="14" borderId="0" applyNumberFormat="0" applyBorder="0" applyAlignment="0" applyProtection="0"/>
    <xf numFmtId="0" fontId="2" fillId="16" borderId="0" applyNumberFormat="0" applyBorder="0" applyAlignment="0" applyProtection="0"/>
    <xf numFmtId="0" fontId="2" fillId="18" borderId="0" applyNumberFormat="0" applyBorder="0" applyAlignment="0" applyProtection="0"/>
    <xf numFmtId="0" fontId="2" fillId="20" borderId="0" applyNumberFormat="0" applyBorder="0" applyAlignment="0" applyProtection="0"/>
    <xf numFmtId="0" fontId="2" fillId="22"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17" borderId="0" applyNumberFormat="0" applyBorder="0" applyAlignment="0" applyProtection="0"/>
    <xf numFmtId="0" fontId="2" fillId="19" borderId="0" applyNumberFormat="0" applyBorder="0" applyAlignment="0" applyProtection="0"/>
    <xf numFmtId="0" fontId="2" fillId="21" borderId="0" applyNumberFormat="0" applyBorder="0" applyAlignment="0" applyProtection="0"/>
    <xf numFmtId="0" fontId="2" fillId="23"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0" fontId="2" fillId="11" borderId="15"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34" fillId="0" borderId="0" applyNumberFormat="0" applyFill="0" applyBorder="0" applyAlignment="0" applyProtection="0"/>
  </cellStyleXfs>
  <cellXfs count="339">
    <xf numFmtId="0" fontId="0" fillId="0" borderId="0" xfId="0"/>
    <xf numFmtId="0" fontId="5" fillId="0" borderId="0" xfId="0" applyFont="1" applyAlignment="1" applyProtection="1">
      <alignment vertical="top"/>
    </xf>
    <xf numFmtId="0" fontId="6" fillId="0" borderId="0" xfId="0" applyFont="1"/>
    <xf numFmtId="0" fontId="0" fillId="0" borderId="0" xfId="0" applyProtection="1"/>
    <xf numFmtId="0" fontId="7" fillId="0" borderId="0" xfId="0" applyFont="1"/>
    <xf numFmtId="0" fontId="8" fillId="0" borderId="0" xfId="0" applyFont="1" applyAlignment="1">
      <alignment vertical="top"/>
    </xf>
    <xf numFmtId="0" fontId="8" fillId="0" borderId="0" xfId="0" applyFont="1" applyAlignment="1">
      <alignment horizontal="left" vertical="top" indent="2"/>
    </xf>
    <xf numFmtId="0" fontId="8" fillId="0" borderId="0" xfId="0" applyFont="1" applyAlignment="1">
      <alignment horizontal="left" vertical="top" indent="3"/>
    </xf>
    <xf numFmtId="0" fontId="8" fillId="0" borderId="0" xfId="0" applyFont="1"/>
    <xf numFmtId="0" fontId="11" fillId="0" borderId="0" xfId="0" applyFont="1"/>
    <xf numFmtId="0" fontId="5" fillId="0" borderId="2" xfId="0" applyFont="1" applyBorder="1" applyAlignment="1">
      <alignment horizontal="center"/>
    </xf>
    <xf numFmtId="0" fontId="5" fillId="0" borderId="1" xfId="0" applyFont="1" applyBorder="1" applyAlignment="1">
      <alignment horizontal="center"/>
    </xf>
    <xf numFmtId="0" fontId="5" fillId="0" borderId="0" xfId="0" applyFont="1" applyBorder="1" applyAlignment="1">
      <alignment horizontal="center"/>
    </xf>
    <xf numFmtId="1" fontId="0" fillId="2" borderId="1" xfId="0" applyNumberFormat="1" applyFill="1" applyBorder="1"/>
    <xf numFmtId="1" fontId="0" fillId="3" borderId="1" xfId="0" applyNumberFormat="1" applyFill="1" applyBorder="1"/>
    <xf numFmtId="1" fontId="0" fillId="4" borderId="1" xfId="0" applyNumberFormat="1" applyFill="1" applyBorder="1"/>
    <xf numFmtId="1" fontId="0" fillId="5" borderId="1" xfId="0" applyNumberFormat="1" applyFill="1" applyBorder="1"/>
    <xf numFmtId="1" fontId="0" fillId="6" borderId="1" xfId="0" applyNumberFormat="1" applyFill="1" applyBorder="1"/>
    <xf numFmtId="1" fontId="0" fillId="7" borderId="1" xfId="0" applyNumberFormat="1" applyFill="1" applyBorder="1"/>
    <xf numFmtId="0" fontId="0" fillId="0" borderId="0" xfId="0" applyAlignment="1">
      <alignment horizontal="left" indent="1"/>
    </xf>
    <xf numFmtId="0" fontId="0" fillId="8" borderId="1" xfId="0" applyFill="1" applyBorder="1" applyAlignment="1">
      <alignment horizontal="right"/>
    </xf>
    <xf numFmtId="9" fontId="0" fillId="0" borderId="1" xfId="0" applyNumberFormat="1" applyBorder="1"/>
    <xf numFmtId="9" fontId="0" fillId="0" borderId="4" xfId="0" applyNumberFormat="1" applyBorder="1"/>
    <xf numFmtId="0" fontId="0" fillId="0" borderId="0" xfId="0" applyAlignment="1">
      <alignment horizontal="left" indent="2"/>
    </xf>
    <xf numFmtId="1" fontId="0" fillId="0" borderId="1" xfId="0" applyNumberFormat="1" applyBorder="1"/>
    <xf numFmtId="0" fontId="5" fillId="0" borderId="0" xfId="0" applyFont="1" applyAlignment="1">
      <alignment vertical="top"/>
    </xf>
    <xf numFmtId="0" fontId="12" fillId="0" borderId="0" xfId="0" applyFont="1"/>
    <xf numFmtId="9" fontId="0" fillId="9" borderId="0" xfId="0" applyNumberFormat="1" applyFill="1"/>
    <xf numFmtId="1" fontId="0" fillId="0" borderId="0" xfId="0" applyNumberFormat="1"/>
    <xf numFmtId="0" fontId="5" fillId="0" borderId="0" xfId="0" applyFont="1"/>
    <xf numFmtId="0" fontId="5" fillId="0" borderId="0" xfId="0" applyFont="1" applyAlignment="1">
      <alignment horizontal="center" vertical="top"/>
    </xf>
    <xf numFmtId="1" fontId="0" fillId="9" borderId="0" xfId="0" applyNumberFormat="1" applyFill="1"/>
    <xf numFmtId="0" fontId="0" fillId="0" borderId="0" xfId="0" applyAlignment="1">
      <alignment horizontal="right"/>
    </xf>
    <xf numFmtId="1" fontId="0" fillId="0" borderId="0" xfId="0" applyNumberFormat="1" applyFont="1"/>
    <xf numFmtId="9" fontId="0" fillId="0" borderId="0" xfId="0" applyNumberFormat="1" applyAlignment="1"/>
    <xf numFmtId="0" fontId="8" fillId="0" borderId="0" xfId="0" applyFont="1" applyAlignment="1">
      <alignment vertical="top" wrapText="1"/>
    </xf>
    <xf numFmtId="0" fontId="0" fillId="0" borderId="0" xfId="0" applyAlignment="1">
      <alignment horizontal="left"/>
    </xf>
    <xf numFmtId="1" fontId="0" fillId="0" borderId="0" xfId="0" applyNumberFormat="1" applyBorder="1"/>
    <xf numFmtId="0" fontId="0" fillId="0" borderId="0" xfId="0" applyBorder="1"/>
    <xf numFmtId="1" fontId="5" fillId="9" borderId="1" xfId="0" applyNumberFormat="1" applyFont="1" applyFill="1" applyBorder="1"/>
    <xf numFmtId="1" fontId="5" fillId="3" borderId="1" xfId="0" applyNumberFormat="1" applyFont="1" applyFill="1" applyBorder="1" applyAlignment="1">
      <alignment horizontal="right"/>
    </xf>
    <xf numFmtId="1" fontId="5" fillId="0" borderId="1" xfId="0" applyNumberFormat="1" applyFont="1" applyBorder="1"/>
    <xf numFmtId="0" fontId="8" fillId="0" borderId="0" xfId="0" applyFont="1" applyAlignment="1">
      <alignment horizontal="left" indent="1"/>
    </xf>
    <xf numFmtId="9" fontId="8" fillId="0" borderId="0" xfId="0" applyNumberFormat="1" applyFont="1"/>
    <xf numFmtId="9" fontId="5" fillId="9" borderId="1" xfId="0" applyNumberFormat="1" applyFont="1" applyFill="1" applyBorder="1" applyAlignment="1">
      <alignment horizontal="right"/>
    </xf>
    <xf numFmtId="9" fontId="5" fillId="3" borderId="1" xfId="0" applyNumberFormat="1" applyFont="1" applyFill="1" applyBorder="1" applyAlignment="1">
      <alignment horizontal="right"/>
    </xf>
    <xf numFmtId="42" fontId="0" fillId="0" borderId="1" xfId="0" applyNumberFormat="1" applyBorder="1"/>
    <xf numFmtId="42" fontId="0" fillId="3" borderId="1" xfId="0" applyNumberFormat="1" applyFill="1" applyBorder="1"/>
    <xf numFmtId="42" fontId="0" fillId="0" borderId="0" xfId="0" applyNumberFormat="1"/>
    <xf numFmtId="42" fontId="5" fillId="0" borderId="1" xfId="0" applyNumberFormat="1" applyFont="1" applyBorder="1"/>
    <xf numFmtId="42" fontId="5" fillId="3" borderId="1" xfId="0" applyNumberFormat="1" applyFont="1" applyFill="1" applyBorder="1"/>
    <xf numFmtId="0" fontId="0" fillId="0" borderId="0" xfId="0" applyFont="1"/>
    <xf numFmtId="6" fontId="0" fillId="9" borderId="0" xfId="0" applyNumberFormat="1" applyFill="1"/>
    <xf numFmtId="6" fontId="0" fillId="0" borderId="0" xfId="0" applyNumberFormat="1"/>
    <xf numFmtId="6" fontId="0" fillId="3" borderId="0" xfId="0" applyNumberFormat="1" applyFill="1"/>
    <xf numFmtId="0" fontId="0" fillId="3" borderId="0" xfId="0" applyFill="1"/>
    <xf numFmtId="0" fontId="0" fillId="9" borderId="0" xfId="0" applyFill="1"/>
    <xf numFmtId="0" fontId="9" fillId="0" borderId="0" xfId="0" applyFont="1" applyBorder="1" applyAlignment="1">
      <alignment horizontal="center"/>
    </xf>
    <xf numFmtId="42" fontId="0" fillId="0" borderId="0" xfId="0" applyNumberFormat="1" applyBorder="1"/>
    <xf numFmtId="42" fontId="0" fillId="0" borderId="0" xfId="0" applyNumberFormat="1" applyFill="1" applyBorder="1"/>
    <xf numFmtId="0" fontId="5" fillId="0" borderId="5" xfId="0" applyFont="1" applyBorder="1" applyAlignment="1"/>
    <xf numFmtId="0" fontId="0" fillId="0" borderId="6" xfId="0" applyBorder="1" applyAlignment="1"/>
    <xf numFmtId="0" fontId="0" fillId="0" borderId="7" xfId="0" applyBorder="1" applyAlignment="1"/>
    <xf numFmtId="0" fontId="0" fillId="0" borderId="3" xfId="0" applyBorder="1" applyAlignment="1"/>
    <xf numFmtId="0" fontId="0" fillId="0" borderId="0" xfId="0" applyBorder="1" applyAlignment="1"/>
    <xf numFmtId="0" fontId="0" fillId="0" borderId="8" xfId="0" applyBorder="1" applyAlignment="1"/>
    <xf numFmtId="0" fontId="5" fillId="0" borderId="3" xfId="0" applyFont="1" applyBorder="1"/>
    <xf numFmtId="0" fontId="0" fillId="0" borderId="8" xfId="0" applyBorder="1"/>
    <xf numFmtId="0" fontId="0" fillId="0" borderId="3" xfId="0" applyBorder="1"/>
    <xf numFmtId="0" fontId="0" fillId="0" borderId="9" xfId="0" applyBorder="1"/>
    <xf numFmtId="0" fontId="0" fillId="0" borderId="10" xfId="0" applyBorder="1"/>
    <xf numFmtId="0" fontId="0" fillId="0" borderId="11" xfId="0" applyBorder="1"/>
    <xf numFmtId="0" fontId="4" fillId="0" borderId="0" xfId="1"/>
    <xf numFmtId="0" fontId="14" fillId="0" borderId="0" xfId="1" applyFont="1" applyAlignment="1">
      <alignment horizontal="left" vertical="top" wrapText="1"/>
    </xf>
    <xf numFmtId="0" fontId="14" fillId="0" borderId="0" xfId="1" applyFont="1"/>
    <xf numFmtId="0" fontId="15" fillId="10" borderId="1" xfId="1" applyFont="1" applyFill="1" applyBorder="1" applyAlignment="1">
      <alignment horizontal="center" vertical="center"/>
    </xf>
    <xf numFmtId="0" fontId="15" fillId="10" borderId="1" xfId="1" applyFont="1" applyFill="1" applyBorder="1" applyAlignment="1">
      <alignment horizontal="center" vertical="center" wrapText="1"/>
    </xf>
    <xf numFmtId="0" fontId="4" fillId="0" borderId="1" xfId="1" applyBorder="1"/>
    <xf numFmtId="9" fontId="4" fillId="0" borderId="1" xfId="1" applyNumberFormat="1" applyBorder="1"/>
    <xf numFmtId="9" fontId="5" fillId="0" borderId="1" xfId="0" applyNumberFormat="1" applyFont="1" applyFill="1" applyBorder="1" applyAlignment="1">
      <alignment horizontal="right"/>
    </xf>
    <xf numFmtId="0" fontId="0" fillId="0" borderId="0" xfId="0" applyProtection="1">
      <protection locked="0"/>
    </xf>
    <xf numFmtId="0" fontId="5" fillId="0" borderId="0" xfId="0" applyFont="1" applyProtection="1">
      <protection locked="0"/>
    </xf>
    <xf numFmtId="0" fontId="0" fillId="0" borderId="0" xfId="0" applyAlignment="1" applyProtection="1">
      <alignment horizontal="center"/>
    </xf>
    <xf numFmtId="0" fontId="5" fillId="0" borderId="0" xfId="0" applyFont="1" applyAlignment="1" applyProtection="1">
      <alignment vertical="top"/>
      <protection locked="0"/>
    </xf>
    <xf numFmtId="0" fontId="8" fillId="0" borderId="0" xfId="0" applyFont="1" applyAlignment="1" applyProtection="1">
      <alignment vertical="top"/>
    </xf>
    <xf numFmtId="0" fontId="5" fillId="0" borderId="0" xfId="0" applyFont="1" applyAlignment="1" applyProtection="1">
      <alignment vertical="top" wrapText="1"/>
    </xf>
    <xf numFmtId="0" fontId="0" fillId="0" borderId="0" xfId="0" applyFont="1" applyAlignment="1" applyProtection="1">
      <alignment vertical="top" wrapText="1"/>
      <protection locked="0"/>
    </xf>
    <xf numFmtId="0" fontId="0" fillId="0" borderId="0" xfId="0" applyAlignment="1" applyProtection="1">
      <alignment vertical="top"/>
    </xf>
    <xf numFmtId="0" fontId="16" fillId="0" borderId="0" xfId="0" applyFont="1" applyAlignment="1" applyProtection="1">
      <alignment vertical="top"/>
      <protection locked="0"/>
    </xf>
    <xf numFmtId="0" fontId="8" fillId="0" borderId="0" xfId="0" applyFont="1" applyAlignment="1" applyProtection="1">
      <alignment horizontal="left" vertical="top"/>
    </xf>
    <xf numFmtId="22" fontId="13" fillId="0" borderId="0" xfId="0" applyNumberFormat="1" applyFont="1" applyAlignment="1">
      <alignment horizontal="right"/>
    </xf>
    <xf numFmtId="0" fontId="8" fillId="0" borderId="0" xfId="0" applyFont="1" applyAlignment="1" applyProtection="1"/>
    <xf numFmtId="0" fontId="0" fillId="0" borderId="0" xfId="0" applyAlignment="1" applyProtection="1"/>
    <xf numFmtId="9" fontId="3" fillId="0" borderId="1" xfId="1" applyNumberFormat="1" applyFont="1" applyBorder="1"/>
    <xf numFmtId="9" fontId="4" fillId="0" borderId="1" xfId="1" applyNumberFormat="1" applyBorder="1" applyAlignment="1">
      <alignment vertical="top"/>
    </xf>
    <xf numFmtId="0" fontId="8" fillId="0" borderId="0" xfId="0" applyFont="1" applyAlignment="1">
      <alignment horizontal="left" vertical="top" wrapText="1"/>
    </xf>
    <xf numFmtId="0" fontId="3" fillId="0" borderId="1" xfId="1" applyFont="1" applyBorder="1" applyAlignment="1">
      <alignment horizontal="left" vertical="top"/>
    </xf>
    <xf numFmtId="0" fontId="4" fillId="0" borderId="1" xfId="1" applyBorder="1" applyAlignment="1">
      <alignment horizontal="left" vertical="top"/>
    </xf>
    <xf numFmtId="0" fontId="8" fillId="0" borderId="0" xfId="0" applyFont="1" applyAlignment="1">
      <alignment horizontal="left" vertical="top" wrapText="1"/>
    </xf>
    <xf numFmtId="0" fontId="5" fillId="0" borderId="5" xfId="0" applyFont="1" applyBorder="1"/>
    <xf numFmtId="0" fontId="0" fillId="0" borderId="6" xfId="0" applyBorder="1"/>
    <xf numFmtId="0" fontId="0" fillId="0" borderId="7" xfId="0" applyBorder="1"/>
    <xf numFmtId="0" fontId="10" fillId="0" borderId="0" xfId="0" applyFont="1"/>
    <xf numFmtId="0" fontId="18" fillId="0" borderId="0" xfId="0" applyFont="1"/>
    <xf numFmtId="0" fontId="28" fillId="0" borderId="0" xfId="0" applyFont="1"/>
    <xf numFmtId="166" fontId="0" fillId="0" borderId="0" xfId="0" applyNumberFormat="1"/>
    <xf numFmtId="1" fontId="27" fillId="0" borderId="0" xfId="0" applyNumberFormat="1" applyFont="1" applyBorder="1" applyAlignment="1" applyProtection="1">
      <alignment horizontal="center"/>
      <protection locked="0"/>
    </xf>
    <xf numFmtId="0" fontId="0" fillId="0" borderId="20" xfId="0" applyBorder="1"/>
    <xf numFmtId="0" fontId="28" fillId="0" borderId="0" xfId="0" applyFont="1" applyAlignment="1">
      <alignment horizontal="center"/>
    </xf>
    <xf numFmtId="1" fontId="27" fillId="0" borderId="21" xfId="0" applyNumberFormat="1" applyFont="1" applyBorder="1" applyAlignment="1" applyProtection="1">
      <alignment horizontal="center"/>
      <protection locked="0"/>
    </xf>
    <xf numFmtId="0" fontId="0" fillId="0" borderId="0" xfId="0" applyBorder="1" applyProtection="1">
      <protection locked="0"/>
    </xf>
    <xf numFmtId="165" fontId="27" fillId="0" borderId="0" xfId="3" applyNumberFormat="1" applyFont="1" applyBorder="1" applyAlignment="1" applyProtection="1">
      <alignment horizontal="center"/>
      <protection locked="0"/>
    </xf>
    <xf numFmtId="0" fontId="28" fillId="0" borderId="0" xfId="0" applyFont="1" applyBorder="1" applyAlignment="1" applyProtection="1">
      <alignment horizontal="center"/>
      <protection locked="0"/>
    </xf>
    <xf numFmtId="6" fontId="27" fillId="0" borderId="0" xfId="0" applyNumberFormat="1" applyFont="1" applyAlignment="1">
      <alignment horizontal="center"/>
    </xf>
    <xf numFmtId="8" fontId="28" fillId="0" borderId="0" xfId="0" applyNumberFormat="1" applyFont="1" applyAlignment="1">
      <alignment horizontal="center"/>
    </xf>
    <xf numFmtId="6" fontId="28" fillId="0" borderId="0" xfId="0" applyNumberFormat="1" applyFont="1"/>
    <xf numFmtId="0" fontId="28" fillId="0" borderId="14" xfId="0" applyFont="1" applyBorder="1" applyAlignment="1">
      <alignment horizontal="center"/>
    </xf>
    <xf numFmtId="8" fontId="28" fillId="0" borderId="14" xfId="0" applyNumberFormat="1" applyFont="1" applyBorder="1" applyAlignment="1">
      <alignment horizontal="center"/>
    </xf>
    <xf numFmtId="0" fontId="28" fillId="0" borderId="20" xfId="0" applyFont="1" applyBorder="1" applyAlignment="1">
      <alignment horizontal="right"/>
    </xf>
    <xf numFmtId="0" fontId="29" fillId="0" borderId="0" xfId="0" applyFont="1"/>
    <xf numFmtId="0" fontId="28" fillId="0" borderId="0" xfId="0" applyFont="1" applyBorder="1" applyProtection="1">
      <protection locked="0"/>
    </xf>
    <xf numFmtId="1" fontId="28" fillId="0" borderId="0" xfId="0" applyNumberFormat="1" applyFont="1" applyBorder="1" applyAlignment="1">
      <alignment horizontal="center"/>
    </xf>
    <xf numFmtId="0" fontId="28" fillId="0" borderId="0" xfId="0" applyFont="1" applyBorder="1"/>
    <xf numFmtId="0" fontId="26" fillId="0" borderId="22" xfId="0" applyFont="1" applyBorder="1" applyAlignment="1">
      <alignment horizontal="center"/>
    </xf>
    <xf numFmtId="37" fontId="27" fillId="0" borderId="19" xfId="0" applyNumberFormat="1" applyFont="1" applyBorder="1" applyAlignment="1">
      <alignment horizontal="center"/>
    </xf>
    <xf numFmtId="1" fontId="29" fillId="0" borderId="18" xfId="0" applyNumberFormat="1" applyFont="1" applyBorder="1" applyAlignment="1">
      <alignment horizontal="center"/>
    </xf>
    <xf numFmtId="0" fontId="28" fillId="0" borderId="18" xfId="0" applyFont="1" applyBorder="1"/>
    <xf numFmtId="0" fontId="27" fillId="0" borderId="0" xfId="0" applyFont="1"/>
    <xf numFmtId="0" fontId="26" fillId="0" borderId="0" xfId="0" applyFont="1"/>
    <xf numFmtId="9" fontId="0" fillId="9" borderId="0" xfId="0" applyNumberFormat="1" applyFill="1" applyAlignment="1"/>
    <xf numFmtId="166" fontId="0" fillId="0" borderId="0" xfId="0" applyNumberFormat="1" applyFont="1" applyBorder="1" applyAlignment="1">
      <alignment horizontal="center"/>
    </xf>
    <xf numFmtId="0" fontId="0" fillId="0" borderId="0" xfId="0" applyFont="1" applyBorder="1" applyAlignment="1">
      <alignment horizontal="center"/>
    </xf>
    <xf numFmtId="10" fontId="8" fillId="0" borderId="0" xfId="0" applyNumberFormat="1" applyFont="1"/>
    <xf numFmtId="0" fontId="25" fillId="0" borderId="0" xfId="0" applyFont="1" applyBorder="1"/>
    <xf numFmtId="0" fontId="0" fillId="0" borderId="14" xfId="0" applyBorder="1"/>
    <xf numFmtId="0" fontId="0" fillId="0" borderId="22" xfId="0" applyBorder="1"/>
    <xf numFmtId="0" fontId="33" fillId="0" borderId="0" xfId="0" applyFont="1" applyBorder="1" applyAlignment="1">
      <alignment horizontal="left" vertical="top" wrapText="1"/>
    </xf>
    <xf numFmtId="1" fontId="27" fillId="0" borderId="23" xfId="0" applyNumberFormat="1" applyFont="1" applyBorder="1" applyAlignment="1" applyProtection="1">
      <alignment horizontal="center"/>
      <protection locked="0"/>
    </xf>
    <xf numFmtId="0" fontId="0" fillId="0" borderId="23" xfId="0" applyBorder="1" applyProtection="1">
      <protection locked="0"/>
    </xf>
    <xf numFmtId="0" fontId="28" fillId="0" borderId="14" xfId="0" applyFont="1" applyBorder="1" applyProtection="1">
      <protection locked="0"/>
    </xf>
    <xf numFmtId="0" fontId="27" fillId="0" borderId="23" xfId="0" applyFont="1" applyBorder="1" applyAlignment="1" applyProtection="1">
      <alignment horizontal="center"/>
      <protection locked="0"/>
    </xf>
    <xf numFmtId="165" fontId="27" fillId="0" borderId="18" xfId="3" applyNumberFormat="1" applyFont="1" applyBorder="1" applyAlignment="1">
      <alignment horizontal="center"/>
    </xf>
    <xf numFmtId="1" fontId="27" fillId="0" borderId="19" xfId="0" applyNumberFormat="1" applyFont="1" applyBorder="1" applyAlignment="1">
      <alignment horizontal="center"/>
    </xf>
    <xf numFmtId="0" fontId="27" fillId="0" borderId="19" xfId="0" applyFont="1" applyBorder="1" applyAlignment="1">
      <alignment horizontal="center"/>
    </xf>
    <xf numFmtId="0" fontId="27" fillId="0" borderId="21" xfId="0" applyFont="1" applyBorder="1" applyAlignment="1">
      <alignment horizontal="center"/>
    </xf>
    <xf numFmtId="0" fontId="28" fillId="0" borderId="0" xfId="0" applyFont="1" applyAlignment="1">
      <alignment horizontal="right"/>
    </xf>
    <xf numFmtId="0" fontId="28" fillId="0" borderId="14" xfId="0" applyFont="1" applyBorder="1"/>
    <xf numFmtId="6" fontId="28" fillId="0" borderId="14" xfId="0" applyNumberFormat="1" applyFont="1" applyBorder="1"/>
    <xf numFmtId="0" fontId="0" fillId="0" borderId="22" xfId="0" applyBorder="1" applyAlignment="1">
      <alignment horizontal="center"/>
    </xf>
    <xf numFmtId="0" fontId="30" fillId="0" borderId="0" xfId="0" applyFont="1"/>
    <xf numFmtId="37" fontId="27" fillId="0" borderId="23" xfId="0" applyNumberFormat="1" applyFont="1" applyBorder="1" applyAlignment="1">
      <alignment horizontal="center"/>
    </xf>
    <xf numFmtId="0" fontId="27" fillId="0" borderId="0" xfId="0" applyFont="1" applyAlignment="1">
      <alignment horizontal="center"/>
    </xf>
    <xf numFmtId="166" fontId="0" fillId="0" borderId="0" xfId="0" applyNumberFormat="1" applyFont="1"/>
    <xf numFmtId="0" fontId="0" fillId="0" borderId="0" xfId="0" applyAlignment="1">
      <alignment horizontal="center" vertical="center"/>
    </xf>
    <xf numFmtId="42" fontId="0" fillId="0" borderId="0" xfId="0" applyNumberFormat="1" applyFont="1" applyBorder="1" applyAlignment="1">
      <alignment horizontal="center"/>
    </xf>
    <xf numFmtId="167" fontId="8" fillId="0" borderId="0" xfId="0" applyNumberFormat="1" applyFont="1"/>
    <xf numFmtId="0" fontId="24" fillId="0" borderId="0" xfId="0" applyFont="1"/>
    <xf numFmtId="42" fontId="5" fillId="0" borderId="0" xfId="0" applyNumberFormat="1" applyFont="1" applyAlignment="1">
      <alignment horizontal="left" vertical="top"/>
    </xf>
    <xf numFmtId="0" fontId="0" fillId="0" borderId="21" xfId="0" applyBorder="1"/>
    <xf numFmtId="0" fontId="0" fillId="0" borderId="23" xfId="0" applyBorder="1"/>
    <xf numFmtId="0" fontId="33" fillId="0" borderId="23" xfId="0" applyFont="1" applyBorder="1" applyAlignment="1">
      <alignment horizontal="left" vertical="top" wrapText="1"/>
    </xf>
    <xf numFmtId="0" fontId="33" fillId="0" borderId="22" xfId="0" applyFont="1" applyBorder="1" applyAlignment="1">
      <alignment horizontal="left" vertical="top" wrapText="1"/>
    </xf>
    <xf numFmtId="1" fontId="27" fillId="0" borderId="14" xfId="0" applyNumberFormat="1" applyFont="1" applyBorder="1" applyAlignment="1" applyProtection="1">
      <alignment horizontal="center"/>
      <protection locked="0"/>
    </xf>
    <xf numFmtId="0" fontId="28" fillId="0" borderId="20" xfId="0" applyFont="1" applyBorder="1" applyProtection="1">
      <protection locked="0"/>
    </xf>
    <xf numFmtId="0" fontId="28" fillId="0" borderId="22" xfId="0" applyFont="1" applyBorder="1" applyAlignment="1" applyProtection="1">
      <alignment horizontal="left"/>
      <protection locked="0"/>
    </xf>
    <xf numFmtId="0" fontId="27" fillId="0" borderId="0" xfId="0" applyFont="1" applyBorder="1" applyAlignment="1" applyProtection="1">
      <alignment horizontal="center"/>
      <protection locked="0"/>
    </xf>
    <xf numFmtId="0" fontId="28" fillId="0" borderId="22" xfId="0" applyFont="1" applyBorder="1" applyProtection="1">
      <protection locked="0"/>
    </xf>
    <xf numFmtId="1" fontId="27" fillId="0" borderId="18" xfId="0" applyNumberFormat="1" applyFont="1" applyBorder="1" applyAlignment="1">
      <alignment horizontal="center"/>
    </xf>
    <xf numFmtId="0" fontId="27" fillId="0" borderId="14" xfId="0" applyFont="1" applyBorder="1" applyAlignment="1">
      <alignment horizontal="center"/>
    </xf>
    <xf numFmtId="0" fontId="28" fillId="0" borderId="18" xfId="0" applyFont="1" applyBorder="1" applyAlignment="1">
      <alignment horizontal="center"/>
    </xf>
    <xf numFmtId="10" fontId="0" fillId="0" borderId="0" xfId="0" applyNumberFormat="1" applyFont="1" applyBorder="1" applyAlignment="1">
      <alignment horizontal="center"/>
    </xf>
    <xf numFmtId="9" fontId="0" fillId="0" borderId="0" xfId="0" applyNumberFormat="1" applyFont="1" applyBorder="1" applyAlignment="1">
      <alignment horizontal="center"/>
    </xf>
    <xf numFmtId="0" fontId="8" fillId="0" borderId="0" xfId="0" applyFont="1" applyAlignment="1" applyProtection="1">
      <alignment horizontal="left" vertical="top" wrapText="1"/>
    </xf>
    <xf numFmtId="0" fontId="0" fillId="0" borderId="8" xfId="0" applyBorder="1" applyProtection="1">
      <protection locked="0"/>
    </xf>
    <xf numFmtId="0" fontId="5" fillId="3" borderId="2" xfId="0" applyFont="1" applyFill="1" applyBorder="1" applyAlignment="1">
      <alignment horizontal="center"/>
    </xf>
    <xf numFmtId="166" fontId="12" fillId="0" borderId="0" xfId="0" applyNumberFormat="1" applyFont="1" applyBorder="1" applyAlignment="1">
      <alignment horizontal="center"/>
    </xf>
    <xf numFmtId="166" fontId="10" fillId="0" borderId="0" xfId="0" applyNumberFormat="1" applyFont="1" applyBorder="1" applyAlignment="1">
      <alignment horizontal="center"/>
    </xf>
    <xf numFmtId="9" fontId="0" fillId="0" borderId="0" xfId="0" applyNumberFormat="1" applyFont="1" applyBorder="1" applyAlignment="1">
      <alignment horizontal="right"/>
    </xf>
    <xf numFmtId="1" fontId="0" fillId="0" borderId="0" xfId="0" applyNumberFormat="1" applyFont="1" applyBorder="1" applyAlignment="1">
      <alignment horizontal="center"/>
    </xf>
    <xf numFmtId="9" fontId="0" fillId="0" borderId="0" xfId="0" applyNumberFormat="1"/>
    <xf numFmtId="0" fontId="5" fillId="0" borderId="0" xfId="0" applyFont="1" applyBorder="1" applyAlignment="1" applyProtection="1">
      <alignment vertical="top"/>
      <protection locked="0"/>
    </xf>
    <xf numFmtId="0" fontId="34" fillId="0" borderId="0" xfId="6955"/>
    <xf numFmtId="0" fontId="5" fillId="0" borderId="0" xfId="0" applyFont="1" applyFill="1" applyBorder="1" applyAlignment="1">
      <alignment horizontal="center"/>
    </xf>
    <xf numFmtId="0" fontId="33" fillId="0" borderId="0" xfId="0" applyFont="1" applyAlignment="1">
      <alignment horizontal="left" vertical="top" wrapText="1"/>
    </xf>
    <xf numFmtId="42" fontId="0" fillId="9" borderId="0" xfId="0" applyNumberFormat="1" applyFill="1" applyAlignment="1">
      <alignment horizontal="center" vertical="center"/>
    </xf>
    <xf numFmtId="0" fontId="14" fillId="0" borderId="0" xfId="1" applyFont="1" applyAlignment="1">
      <alignment horizontal="left" vertical="top" wrapText="1"/>
    </xf>
    <xf numFmtId="0" fontId="35" fillId="0" borderId="0" xfId="0" applyFont="1"/>
    <xf numFmtId="0" fontId="35" fillId="0" borderId="0" xfId="0" applyFont="1" applyAlignment="1">
      <alignment horizontal="left" indent="1"/>
    </xf>
    <xf numFmtId="0" fontId="1" fillId="0" borderId="1" xfId="1" applyFont="1" applyBorder="1" applyAlignment="1">
      <alignment vertical="top" wrapText="1"/>
    </xf>
    <xf numFmtId="6" fontId="2" fillId="0" borderId="1" xfId="1" applyNumberFormat="1" applyFont="1" applyBorder="1" applyAlignment="1">
      <alignment wrapText="1"/>
    </xf>
    <xf numFmtId="9" fontId="1" fillId="0" borderId="1" xfId="1" applyNumberFormat="1" applyFont="1" applyBorder="1"/>
    <xf numFmtId="0" fontId="1" fillId="0" borderId="1" xfId="1" applyFont="1" applyBorder="1" applyAlignment="1">
      <alignment wrapText="1"/>
    </xf>
    <xf numFmtId="10" fontId="1" fillId="0" borderId="1" xfId="1" applyNumberFormat="1" applyFont="1" applyBorder="1" applyAlignment="1">
      <alignment vertical="top" wrapText="1"/>
    </xf>
    <xf numFmtId="9" fontId="1" fillId="0" borderId="1" xfId="1" applyNumberFormat="1" applyFont="1" applyBorder="1" applyAlignment="1">
      <alignment wrapText="1"/>
    </xf>
    <xf numFmtId="0" fontId="37" fillId="0" borderId="0" xfId="0" applyFont="1"/>
    <xf numFmtId="0" fontId="5" fillId="3" borderId="11" xfId="0" applyFont="1" applyFill="1" applyBorder="1" applyAlignment="1">
      <alignment horizontal="center"/>
    </xf>
    <xf numFmtId="0" fontId="5" fillId="0" borderId="32" xfId="0" applyFont="1" applyBorder="1" applyAlignment="1">
      <alignment horizontal="center"/>
    </xf>
    <xf numFmtId="0" fontId="5" fillId="0" borderId="33" xfId="0" applyFont="1" applyBorder="1" applyAlignment="1">
      <alignment horizontal="center"/>
    </xf>
    <xf numFmtId="166" fontId="12" fillId="0" borderId="33" xfId="0" applyNumberFormat="1" applyFont="1" applyBorder="1" applyAlignment="1">
      <alignment horizontal="center"/>
    </xf>
    <xf numFmtId="166" fontId="0" fillId="0" borderId="33" xfId="0" applyNumberFormat="1" applyFont="1" applyBorder="1" applyAlignment="1">
      <alignment horizontal="center"/>
    </xf>
    <xf numFmtId="166" fontId="10" fillId="0" borderId="33" xfId="0" applyNumberFormat="1" applyFont="1" applyBorder="1" applyAlignment="1">
      <alignment horizontal="center"/>
    </xf>
    <xf numFmtId="42" fontId="0" fillId="0" borderId="33" xfId="0" applyNumberFormat="1" applyFont="1" applyBorder="1" applyAlignment="1">
      <alignment horizontal="center"/>
    </xf>
    <xf numFmtId="10" fontId="0" fillId="0" borderId="33" xfId="0" applyNumberFormat="1" applyFont="1" applyBorder="1" applyAlignment="1">
      <alignment horizontal="center"/>
    </xf>
    <xf numFmtId="0" fontId="0" fillId="0" borderId="33" xfId="0" applyFont="1" applyBorder="1" applyAlignment="1">
      <alignment horizontal="center"/>
    </xf>
    <xf numFmtId="9" fontId="0" fillId="0" borderId="33" xfId="0" applyNumberFormat="1" applyFont="1" applyBorder="1" applyAlignment="1">
      <alignment horizontal="center"/>
    </xf>
    <xf numFmtId="37" fontId="27" fillId="0" borderId="0" xfId="0" applyNumberFormat="1" applyFont="1" applyBorder="1" applyAlignment="1">
      <alignment horizontal="center"/>
    </xf>
    <xf numFmtId="0" fontId="0" fillId="0" borderId="18" xfId="0" applyBorder="1"/>
    <xf numFmtId="0" fontId="0" fillId="0" borderId="20" xfId="0" applyBorder="1" applyAlignment="1">
      <alignment horizontal="center"/>
    </xf>
    <xf numFmtId="0" fontId="12" fillId="0" borderId="0" xfId="0" applyFont="1" applyBorder="1"/>
    <xf numFmtId="0" fontId="0" fillId="0" borderId="18" xfId="0" applyBorder="1" applyAlignment="1">
      <alignment horizontal="center"/>
    </xf>
    <xf numFmtId="0" fontId="39" fillId="0" borderId="14" xfId="0" applyFont="1" applyBorder="1"/>
    <xf numFmtId="0" fontId="39" fillId="0" borderId="0" xfId="0" applyFont="1"/>
    <xf numFmtId="0" fontId="39" fillId="0" borderId="18" xfId="0" applyFont="1" applyBorder="1"/>
    <xf numFmtId="6" fontId="39" fillId="0" borderId="0" xfId="0" applyNumberFormat="1" applyFont="1" applyBorder="1"/>
    <xf numFmtId="0" fontId="39" fillId="0" borderId="0" xfId="0" applyFont="1" applyBorder="1"/>
    <xf numFmtId="164" fontId="40" fillId="0" borderId="0" xfId="2" applyNumberFormat="1" applyFont="1" applyBorder="1"/>
    <xf numFmtId="0" fontId="8" fillId="0" borderId="3" xfId="0" applyFont="1" applyBorder="1"/>
    <xf numFmtId="0" fontId="0" fillId="0" borderId="0" xfId="0" applyFont="1" applyAlignment="1">
      <alignment horizontal="left" indent="1"/>
    </xf>
    <xf numFmtId="0" fontId="0" fillId="0" borderId="0" xfId="0" applyAlignment="1"/>
    <xf numFmtId="0" fontId="8" fillId="0" borderId="0" xfId="0" applyFont="1" applyAlignment="1">
      <alignment horizontal="left" indent="2"/>
    </xf>
    <xf numFmtId="0" fontId="0" fillId="0" borderId="0" xfId="0" applyFont="1" applyAlignment="1">
      <alignment horizontal="left" indent="2"/>
    </xf>
    <xf numFmtId="0" fontId="0" fillId="0" borderId="0" xfId="0" applyBorder="1" applyAlignment="1" applyProtection="1">
      <alignment horizontal="left" indent="2"/>
      <protection locked="0"/>
    </xf>
    <xf numFmtId="0" fontId="34" fillId="0" borderId="0" xfId="6955" applyAlignment="1">
      <alignment horizontal="left" indent="2"/>
    </xf>
    <xf numFmtId="166" fontId="0" fillId="0" borderId="0" xfId="0" applyNumberFormat="1" applyFont="1" applyBorder="1"/>
    <xf numFmtId="0" fontId="8" fillId="0" borderId="0" xfId="0" applyFont="1" applyAlignment="1">
      <alignment horizontal="left"/>
    </xf>
    <xf numFmtId="0" fontId="7" fillId="0" borderId="0" xfId="0" applyFont="1" applyAlignment="1">
      <alignment horizontal="left"/>
    </xf>
    <xf numFmtId="0" fontId="8" fillId="0" borderId="0" xfId="0" applyFont="1" applyAlignment="1" applyProtection="1">
      <alignment horizontal="left" vertical="top" wrapText="1"/>
    </xf>
    <xf numFmtId="0" fontId="41" fillId="0" borderId="0" xfId="0" applyFont="1" applyAlignment="1" applyProtection="1">
      <alignment vertical="top"/>
    </xf>
    <xf numFmtId="0" fontId="41" fillId="0" borderId="0" xfId="0" applyFont="1" applyAlignment="1" applyProtection="1">
      <alignment vertical="top"/>
      <protection locked="0"/>
    </xf>
    <xf numFmtId="0" fontId="42" fillId="0" borderId="22" xfId="0" applyFont="1" applyBorder="1"/>
    <xf numFmtId="0" fontId="35" fillId="0" borderId="24" xfId="0" applyFont="1" applyBorder="1"/>
    <xf numFmtId="166" fontId="35" fillId="0" borderId="33" xfId="0" applyNumberFormat="1" applyFont="1" applyBorder="1" applyAlignment="1">
      <alignment horizontal="center"/>
    </xf>
    <xf numFmtId="166" fontId="35" fillId="0" borderId="0" xfId="0" applyNumberFormat="1" applyFont="1" applyBorder="1" applyAlignment="1">
      <alignment horizontal="center"/>
    </xf>
    <xf numFmtId="0" fontId="35" fillId="0" borderId="0" xfId="0" applyFont="1" applyAlignment="1">
      <alignment horizontal="center" vertical="center"/>
    </xf>
    <xf numFmtId="0" fontId="35" fillId="0" borderId="0" xfId="0" applyFont="1" applyBorder="1"/>
    <xf numFmtId="0" fontId="35" fillId="0" borderId="0" xfId="0" applyNumberFormat="1" applyFont="1" applyBorder="1" applyAlignment="1">
      <alignment horizontal="center"/>
    </xf>
    <xf numFmtId="0" fontId="43" fillId="0" borderId="0" xfId="0" applyFont="1" applyBorder="1" applyProtection="1">
      <protection locked="0"/>
    </xf>
    <xf numFmtId="6" fontId="43" fillId="0" borderId="0" xfId="0" applyNumberFormat="1" applyFont="1" applyBorder="1" applyProtection="1">
      <protection locked="0"/>
    </xf>
    <xf numFmtId="0" fontId="0" fillId="0" borderId="17" xfId="0" applyBorder="1" applyAlignment="1">
      <alignment vertical="top"/>
    </xf>
    <xf numFmtId="0" fontId="35" fillId="0" borderId="18" xfId="0" applyFont="1" applyBorder="1" applyAlignment="1">
      <alignment horizontal="center" wrapText="1"/>
    </xf>
    <xf numFmtId="0" fontId="5" fillId="0" borderId="8" xfId="0" applyFont="1" applyBorder="1" applyAlignment="1">
      <alignment horizontal="center"/>
    </xf>
    <xf numFmtId="1" fontId="0" fillId="0" borderId="8" xfId="0" applyNumberFormat="1" applyFont="1" applyBorder="1" applyAlignment="1">
      <alignment horizontal="center"/>
    </xf>
    <xf numFmtId="42" fontId="0" fillId="0" borderId="8" xfId="0" applyNumberFormat="1" applyBorder="1"/>
    <xf numFmtId="42" fontId="0" fillId="0" borderId="8" xfId="0" applyNumberFormat="1" applyFont="1" applyBorder="1" applyAlignment="1">
      <alignment horizontal="center"/>
    </xf>
    <xf numFmtId="9" fontId="0" fillId="0" borderId="8" xfId="0" applyNumberFormat="1" applyFont="1" applyBorder="1" applyAlignment="1">
      <alignment horizontal="right"/>
    </xf>
    <xf numFmtId="0" fontId="10" fillId="0" borderId="8" xfId="0" applyFont="1" applyBorder="1"/>
    <xf numFmtId="0" fontId="8" fillId="0" borderId="0" xfId="0" applyFont="1" applyAlignment="1">
      <alignment horizontal="left"/>
    </xf>
    <xf numFmtId="167" fontId="0" fillId="0" borderId="0" xfId="0" applyNumberFormat="1"/>
    <xf numFmtId="0" fontId="38" fillId="0" borderId="0" xfId="0" applyFont="1" applyAlignment="1" applyProtection="1">
      <alignment horizontal="left" vertical="top" wrapText="1"/>
    </xf>
    <xf numFmtId="0" fontId="10" fillId="0" borderId="0" xfId="0" applyFont="1" applyBorder="1"/>
    <xf numFmtId="0" fontId="12" fillId="0" borderId="17" xfId="0" applyFont="1" applyBorder="1"/>
    <xf numFmtId="0" fontId="8" fillId="0" borderId="22" xfId="0" applyFont="1" applyBorder="1"/>
    <xf numFmtId="166" fontId="0" fillId="0" borderId="0" xfId="0" applyNumberFormat="1" applyBorder="1"/>
    <xf numFmtId="1" fontId="5" fillId="3" borderId="1" xfId="0" applyNumberFormat="1" applyFont="1" applyFill="1" applyBorder="1"/>
    <xf numFmtId="6" fontId="0" fillId="0" borderId="0" xfId="0" applyNumberFormat="1" applyFill="1"/>
    <xf numFmtId="166" fontId="0" fillId="3" borderId="0" xfId="0" applyNumberFormat="1" applyFont="1" applyFill="1" applyBorder="1" applyAlignment="1">
      <alignment horizontal="center"/>
    </xf>
    <xf numFmtId="166" fontId="35" fillId="3" borderId="0" xfId="0" applyNumberFormat="1" applyFont="1" applyFill="1" applyBorder="1" applyAlignment="1">
      <alignment horizontal="center"/>
    </xf>
    <xf numFmtId="166" fontId="0" fillId="3" borderId="0" xfId="0" applyNumberFormat="1" applyFont="1" applyFill="1" applyBorder="1"/>
    <xf numFmtId="37" fontId="27" fillId="0" borderId="18" xfId="0" applyNumberFormat="1" applyFont="1" applyBorder="1" applyAlignment="1">
      <alignment horizontal="center"/>
    </xf>
    <xf numFmtId="165" fontId="27" fillId="0" borderId="23" xfId="3" applyNumberFormat="1" applyFont="1" applyBorder="1" applyAlignment="1" applyProtection="1">
      <alignment horizontal="right"/>
      <protection locked="0"/>
    </xf>
    <xf numFmtId="165" fontId="30" fillId="0" borderId="23" xfId="3" applyNumberFormat="1" applyFont="1" applyBorder="1" applyAlignment="1" applyProtection="1">
      <alignment horizontal="right"/>
      <protection locked="0"/>
    </xf>
    <xf numFmtId="165" fontId="31" fillId="0" borderId="23" xfId="3" applyNumberFormat="1" applyFont="1" applyBorder="1" applyAlignment="1" applyProtection="1">
      <alignment horizontal="right"/>
      <protection locked="0"/>
    </xf>
    <xf numFmtId="0" fontId="27" fillId="0" borderId="18" xfId="0" applyFont="1" applyBorder="1" applyAlignment="1">
      <alignment horizontal="center"/>
    </xf>
    <xf numFmtId="164" fontId="28" fillId="0" borderId="23" xfId="2" applyNumberFormat="1" applyFont="1" applyBorder="1" applyAlignment="1">
      <alignment horizontal="right"/>
    </xf>
    <xf numFmtId="166" fontId="37" fillId="0" borderId="0" xfId="0" applyNumberFormat="1" applyFont="1" applyBorder="1" applyAlignment="1">
      <alignment horizontal="center"/>
    </xf>
    <xf numFmtId="0" fontId="5" fillId="0" borderId="7" xfId="0" applyFont="1" applyBorder="1" applyAlignment="1">
      <alignment horizontal="center"/>
    </xf>
    <xf numFmtId="1" fontId="35" fillId="9" borderId="0" xfId="0" applyNumberFormat="1" applyFont="1" applyFill="1"/>
    <xf numFmtId="0" fontId="12" fillId="0" borderId="0" xfId="0" applyFont="1" applyBorder="1" applyAlignment="1">
      <alignment horizontal="center" vertical="top"/>
    </xf>
    <xf numFmtId="0" fontId="38" fillId="0" borderId="0" xfId="0" applyFont="1" applyAlignment="1">
      <alignment horizontal="left" indent="1"/>
    </xf>
    <xf numFmtId="1" fontId="35" fillId="2" borderId="1" xfId="0" applyNumberFormat="1" applyFont="1" applyFill="1" applyBorder="1"/>
    <xf numFmtId="1" fontId="35" fillId="3" borderId="1" xfId="0" applyNumberFormat="1" applyFont="1" applyFill="1" applyBorder="1"/>
    <xf numFmtId="1" fontId="35" fillId="4" borderId="1" xfId="0" applyNumberFormat="1" applyFont="1" applyFill="1" applyBorder="1"/>
    <xf numFmtId="1" fontId="35" fillId="5" borderId="1" xfId="0" applyNumberFormat="1" applyFont="1" applyFill="1" applyBorder="1"/>
    <xf numFmtId="1" fontId="35" fillId="6" borderId="1" xfId="0" applyNumberFormat="1" applyFont="1" applyFill="1" applyBorder="1"/>
    <xf numFmtId="1" fontId="35" fillId="7" borderId="1" xfId="0" applyNumberFormat="1" applyFont="1" applyFill="1" applyBorder="1"/>
    <xf numFmtId="1" fontId="35" fillId="24" borderId="1" xfId="0" applyNumberFormat="1" applyFont="1" applyFill="1" applyBorder="1"/>
    <xf numFmtId="1" fontId="41" fillId="9" borderId="1" xfId="0" applyNumberFormat="1" applyFont="1" applyFill="1" applyBorder="1"/>
    <xf numFmtId="167" fontId="41" fillId="9" borderId="1" xfId="0" applyNumberFormat="1" applyFont="1" applyFill="1" applyBorder="1" applyAlignment="1">
      <alignment horizontal="right"/>
    </xf>
    <xf numFmtId="6" fontId="35" fillId="9" borderId="0" xfId="0" applyNumberFormat="1" applyFont="1" applyFill="1"/>
    <xf numFmtId="0" fontId="8" fillId="0" borderId="0" xfId="0" applyFont="1" applyAlignment="1" applyProtection="1">
      <alignment horizontal="left" vertical="top" wrapText="1"/>
    </xf>
    <xf numFmtId="0" fontId="8" fillId="0" borderId="5" xfId="0" applyFont="1" applyBorder="1" applyAlignment="1" applyProtection="1">
      <alignment horizontal="left" vertical="top" wrapText="1"/>
    </xf>
    <xf numFmtId="0" fontId="8" fillId="0" borderId="7" xfId="0" applyFont="1" applyBorder="1" applyAlignment="1" applyProtection="1">
      <alignment horizontal="left" vertical="top" wrapText="1"/>
    </xf>
    <xf numFmtId="0" fontId="8" fillId="0" borderId="9" xfId="0" applyFont="1" applyBorder="1" applyAlignment="1" applyProtection="1">
      <alignment horizontal="left" vertical="top" wrapText="1"/>
    </xf>
    <xf numFmtId="0" fontId="8" fillId="0" borderId="11" xfId="0" applyFont="1" applyBorder="1" applyAlignment="1" applyProtection="1">
      <alignment horizontal="left" vertical="top" wrapText="1"/>
    </xf>
    <xf numFmtId="0" fontId="17" fillId="0" borderId="0" xfId="0" applyFont="1" applyAlignment="1">
      <alignment horizontal="center"/>
    </xf>
    <xf numFmtId="0" fontId="8" fillId="0" borderId="3" xfId="0" applyFont="1" applyBorder="1" applyAlignment="1" applyProtection="1">
      <alignment horizontal="left" vertical="top" wrapText="1"/>
    </xf>
    <xf numFmtId="0" fontId="8" fillId="0" borderId="8" xfId="0" applyFont="1" applyBorder="1" applyAlignment="1" applyProtection="1">
      <alignment horizontal="left" vertical="top" wrapText="1"/>
    </xf>
    <xf numFmtId="0" fontId="8" fillId="0" borderId="0" xfId="0" applyFont="1" applyAlignment="1" applyProtection="1">
      <alignment vertical="top"/>
    </xf>
    <xf numFmtId="0" fontId="8" fillId="0" borderId="25" xfId="0" applyFont="1" applyBorder="1" applyAlignment="1" applyProtection="1">
      <alignment horizontal="left" vertical="top" wrapText="1"/>
    </xf>
    <xf numFmtId="0" fontId="8" fillId="0" borderId="6" xfId="0" applyFont="1" applyBorder="1" applyAlignment="1" applyProtection="1">
      <alignment horizontal="left" vertical="top" wrapText="1"/>
    </xf>
    <xf numFmtId="0" fontId="8" fillId="0" borderId="26" xfId="0" applyFont="1" applyBorder="1" applyAlignment="1" applyProtection="1">
      <alignment horizontal="left" vertical="top" wrapText="1"/>
    </xf>
    <xf numFmtId="0" fontId="8" fillId="0" borderId="22" xfId="0" applyFont="1" applyBorder="1" applyAlignment="1" applyProtection="1">
      <alignment horizontal="left" vertical="top" wrapText="1"/>
    </xf>
    <xf numFmtId="0" fontId="8" fillId="0" borderId="0" xfId="0" applyFont="1" applyBorder="1" applyAlignment="1" applyProtection="1">
      <alignment horizontal="left" vertical="top" wrapText="1"/>
    </xf>
    <xf numFmtId="0" fontId="8" fillId="0" borderId="23" xfId="0" applyFont="1" applyBorder="1" applyAlignment="1" applyProtection="1">
      <alignment horizontal="left" vertical="top" wrapText="1"/>
    </xf>
    <xf numFmtId="0" fontId="8" fillId="0" borderId="24" xfId="0" applyFont="1" applyBorder="1" applyAlignment="1" applyProtection="1">
      <alignment horizontal="left" vertical="top" wrapText="1"/>
    </xf>
    <xf numFmtId="0" fontId="8" fillId="0" borderId="10" xfId="0" applyFont="1" applyBorder="1" applyAlignment="1" applyProtection="1">
      <alignment horizontal="left" vertical="top" wrapText="1"/>
    </xf>
    <xf numFmtId="0" fontId="8" fillId="0" borderId="31" xfId="0" applyFont="1" applyBorder="1" applyAlignment="1" applyProtection="1">
      <alignment horizontal="left" vertical="top" wrapText="1"/>
    </xf>
    <xf numFmtId="0" fontId="32" fillId="0" borderId="0" xfId="0" applyFont="1" applyAlignment="1">
      <alignment horizontal="left" vertical="top" wrapText="1"/>
    </xf>
    <xf numFmtId="0" fontId="9" fillId="0" borderId="29" xfId="0" applyFont="1" applyBorder="1" applyAlignment="1">
      <alignment horizontal="center"/>
    </xf>
    <xf numFmtId="0" fontId="9" fillId="0" borderId="27" xfId="0" applyFont="1" applyBorder="1" applyAlignment="1">
      <alignment horizontal="center"/>
    </xf>
    <xf numFmtId="0" fontId="9" fillId="0" borderId="30" xfId="0" applyFont="1" applyBorder="1" applyAlignment="1">
      <alignment horizontal="center"/>
    </xf>
    <xf numFmtId="0" fontId="9" fillId="0" borderId="4" xfId="0" applyFont="1" applyBorder="1" applyAlignment="1">
      <alignment horizontal="center"/>
    </xf>
    <xf numFmtId="0" fontId="9" fillId="0" borderId="16" xfId="0" applyFont="1" applyBorder="1" applyAlignment="1">
      <alignment horizontal="center"/>
    </xf>
    <xf numFmtId="0" fontId="9" fillId="0" borderId="28" xfId="0" applyFont="1" applyBorder="1" applyAlignment="1">
      <alignment horizontal="center"/>
    </xf>
    <xf numFmtId="0" fontId="8" fillId="0" borderId="0" xfId="0" applyFont="1" applyAlignment="1">
      <alignment horizontal="left" vertical="top" wrapText="1"/>
    </xf>
    <xf numFmtId="0" fontId="12" fillId="0" borderId="0" xfId="0" applyFont="1" applyBorder="1" applyAlignment="1">
      <alignment horizontal="center"/>
    </xf>
    <xf numFmtId="0" fontId="9" fillId="0" borderId="1" xfId="0" applyFont="1" applyBorder="1" applyAlignment="1">
      <alignment horizontal="center"/>
    </xf>
    <xf numFmtId="0" fontId="10" fillId="0" borderId="0" xfId="0" applyFont="1" applyAlignment="1">
      <alignment horizontal="left"/>
    </xf>
    <xf numFmtId="0" fontId="8" fillId="0" borderId="3" xfId="0" applyFont="1" applyBorder="1" applyAlignment="1">
      <alignment horizontal="left"/>
    </xf>
    <xf numFmtId="0" fontId="8" fillId="0" borderId="0" xfId="0" applyFont="1" applyAlignment="1">
      <alignment horizontal="left"/>
    </xf>
    <xf numFmtId="0" fontId="8" fillId="0" borderId="0" xfId="0" applyFont="1" applyBorder="1" applyAlignment="1">
      <alignment horizontal="left" vertical="top" wrapText="1"/>
    </xf>
    <xf numFmtId="0" fontId="35" fillId="0" borderId="12" xfId="0" applyFont="1" applyBorder="1" applyAlignment="1">
      <alignment horizontal="center" vertical="center" wrapText="1"/>
    </xf>
    <xf numFmtId="0" fontId="35" fillId="0" borderId="2" xfId="0" applyFont="1" applyBorder="1" applyAlignment="1">
      <alignment horizontal="center" vertical="center" wrapText="1"/>
    </xf>
    <xf numFmtId="0" fontId="0" fillId="0" borderId="12" xfId="0" applyBorder="1" applyAlignment="1">
      <alignment horizontal="center" vertical="center" wrapText="1"/>
    </xf>
    <xf numFmtId="0" fontId="0" fillId="0" borderId="2" xfId="0" applyBorder="1" applyAlignment="1">
      <alignment horizontal="center" vertical="center" wrapText="1"/>
    </xf>
    <xf numFmtId="0" fontId="5" fillId="0" borderId="0" xfId="0" applyFont="1" applyAlignment="1">
      <alignment horizontal="center"/>
    </xf>
    <xf numFmtId="0" fontId="33" fillId="0" borderId="0" xfId="0" applyFont="1" applyAlignment="1">
      <alignment horizontal="left" vertical="top" wrapText="1"/>
    </xf>
    <xf numFmtId="0" fontId="5" fillId="0" borderId="4" xfId="0" applyFont="1" applyBorder="1" applyAlignment="1">
      <alignment horizontal="center"/>
    </xf>
    <xf numFmtId="0" fontId="5" fillId="0" borderId="28" xfId="0" applyFont="1" applyBorder="1" applyAlignment="1">
      <alignment horizontal="center"/>
    </xf>
    <xf numFmtId="0" fontId="8" fillId="9" borderId="3" xfId="0" applyFont="1" applyFill="1" applyBorder="1" applyAlignment="1">
      <alignment horizontal="left"/>
    </xf>
    <xf numFmtId="0" fontId="8" fillId="9" borderId="0" xfId="0" applyFont="1" applyFill="1" applyAlignment="1">
      <alignment horizontal="left"/>
    </xf>
    <xf numFmtId="0" fontId="14" fillId="0" borderId="0" xfId="1" applyFont="1" applyAlignment="1">
      <alignment horizontal="left" vertical="top" wrapText="1"/>
    </xf>
    <xf numFmtId="0" fontId="14" fillId="0" borderId="10" xfId="1" applyFont="1" applyBorder="1" applyAlignment="1">
      <alignment horizontal="left"/>
    </xf>
    <xf numFmtId="0" fontId="14" fillId="0" borderId="12" xfId="1" applyFont="1" applyBorder="1" applyAlignment="1">
      <alignment horizontal="left" vertical="top"/>
    </xf>
    <xf numFmtId="0" fontId="14" fillId="0" borderId="13" xfId="1" applyFont="1" applyBorder="1" applyAlignment="1">
      <alignment horizontal="left" vertical="top"/>
    </xf>
    <xf numFmtId="0" fontId="14" fillId="0" borderId="2" xfId="1" applyFont="1" applyBorder="1" applyAlignment="1">
      <alignment horizontal="left" vertical="top"/>
    </xf>
    <xf numFmtId="0" fontId="5" fillId="0" borderId="9" xfId="0" applyFont="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0" fillId="0" borderId="17" xfId="0" applyBorder="1" applyAlignment="1">
      <alignment vertical="top" wrapText="1"/>
    </xf>
    <xf numFmtId="0" fontId="0" fillId="0" borderId="22" xfId="0" applyBorder="1" applyAlignment="1">
      <alignment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3" xfId="0" applyFont="1" applyBorder="1" applyAlignment="1">
      <alignment horizontal="left" vertical="top" wrapText="1"/>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cellXfs>
  <cellStyles count="6956">
    <cellStyle name="20% - Accent1 2" xfId="411"/>
    <cellStyle name="20% - Accent1 2 2" xfId="4914"/>
    <cellStyle name="20% - Accent1 3" xfId="6025"/>
    <cellStyle name="20% - Accent2 2" xfId="412"/>
    <cellStyle name="20% - Accent2 2 2" xfId="4915"/>
    <cellStyle name="20% - Accent2 3" xfId="6026"/>
    <cellStyle name="20% - Accent3 2" xfId="413"/>
    <cellStyle name="20% - Accent3 2 2" xfId="4916"/>
    <cellStyle name="20% - Accent3 3" xfId="6027"/>
    <cellStyle name="20% - Accent4 2" xfId="414"/>
    <cellStyle name="20% - Accent4 2 2" xfId="4917"/>
    <cellStyle name="20% - Accent4 3" xfId="6028"/>
    <cellStyle name="20% - Accent5 2" xfId="415"/>
    <cellStyle name="20% - Accent5 2 2" xfId="4918"/>
    <cellStyle name="20% - Accent5 3" xfId="6029"/>
    <cellStyle name="20% - Accent6 2" xfId="416"/>
    <cellStyle name="20% - Accent6 2 2" xfId="4919"/>
    <cellStyle name="20% - Accent6 3" xfId="6030"/>
    <cellStyle name="40% - Accent1 2" xfId="417"/>
    <cellStyle name="40% - Accent1 2 2" xfId="4920"/>
    <cellStyle name="40% - Accent1 3" xfId="6031"/>
    <cellStyle name="40% - Accent2 2" xfId="418"/>
    <cellStyle name="40% - Accent2 2 2" xfId="4921"/>
    <cellStyle name="40% - Accent2 3" xfId="6032"/>
    <cellStyle name="40% - Accent3 2" xfId="419"/>
    <cellStyle name="40% - Accent3 2 2" xfId="4922"/>
    <cellStyle name="40% - Accent3 3" xfId="6033"/>
    <cellStyle name="40% - Accent4 2" xfId="420"/>
    <cellStyle name="40% - Accent4 2 2" xfId="4923"/>
    <cellStyle name="40% - Accent4 3" xfId="6034"/>
    <cellStyle name="40% - Accent5 2" xfId="421"/>
    <cellStyle name="40% - Accent5 2 2" xfId="4924"/>
    <cellStyle name="40% - Accent5 3" xfId="6035"/>
    <cellStyle name="40% - Accent6 2" xfId="422"/>
    <cellStyle name="40% - Accent6 2 2" xfId="4925"/>
    <cellStyle name="40% - Accent6 3" xfId="6036"/>
    <cellStyle name="Comma" xfId="2" builtinId="3"/>
    <cellStyle name="Comma 10" xfId="410"/>
    <cellStyle name="Comma 10 2" xfId="423"/>
    <cellStyle name="Comma 10 3" xfId="424"/>
    <cellStyle name="Comma 10 3 2" xfId="4927"/>
    <cellStyle name="Comma 10 4" xfId="4926"/>
    <cellStyle name="Comma 11" xfId="425"/>
    <cellStyle name="Comma 11 2" xfId="4928"/>
    <cellStyle name="Comma 12" xfId="4906"/>
    <cellStyle name="Comma 13" xfId="6953"/>
    <cellStyle name="Comma 14" xfId="5"/>
    <cellStyle name="Comma 2" xfId="51"/>
    <cellStyle name="Comma 2 2" xfId="17"/>
    <cellStyle name="Comma 2 3" xfId="52"/>
    <cellStyle name="Comma 2 3 2" xfId="426"/>
    <cellStyle name="Comma 2 4" xfId="427"/>
    <cellStyle name="Comma 2 5" xfId="428"/>
    <cellStyle name="Comma 2 6" xfId="429"/>
    <cellStyle name="Comma 2 7" xfId="430"/>
    <cellStyle name="Comma 2 8" xfId="431"/>
    <cellStyle name="Comma 3" xfId="26"/>
    <cellStyle name="Comma 3 2" xfId="432"/>
    <cellStyle name="Comma 4" xfId="6"/>
    <cellStyle name="Comma 4 2" xfId="18"/>
    <cellStyle name="Comma 4 3" xfId="433"/>
    <cellStyle name="Comma 4 4" xfId="434"/>
    <cellStyle name="Comma 4 5" xfId="435"/>
    <cellStyle name="Comma 4 6" xfId="436"/>
    <cellStyle name="Comma 4 7" xfId="437"/>
    <cellStyle name="Comma 4 8" xfId="438"/>
    <cellStyle name="Comma 5" xfId="19"/>
    <cellStyle name="Comma 5 10" xfId="439"/>
    <cellStyle name="Comma 5 10 2" xfId="4930"/>
    <cellStyle name="Comma 5 11" xfId="4929"/>
    <cellStyle name="Comma 5 2" xfId="53"/>
    <cellStyle name="Comma 5 2 2" xfId="54"/>
    <cellStyle name="Comma 5 2 2 2" xfId="440"/>
    <cellStyle name="Comma 5 2 2 2 2" xfId="441"/>
    <cellStyle name="Comma 5 2 2 2 2 2" xfId="6037"/>
    <cellStyle name="Comma 5 2 2 2 2 3" xfId="4934"/>
    <cellStyle name="Comma 5 2 2 2 3" xfId="6038"/>
    <cellStyle name="Comma 5 2 2 2 4" xfId="4933"/>
    <cellStyle name="Comma 5 2 2 3" xfId="442"/>
    <cellStyle name="Comma 5 2 2 3 2" xfId="6039"/>
    <cellStyle name="Comma 5 2 2 3 3" xfId="4935"/>
    <cellStyle name="Comma 5 2 2 4" xfId="6040"/>
    <cellStyle name="Comma 5 2 2 5" xfId="4932"/>
    <cellStyle name="Comma 5 2 3" xfId="269"/>
    <cellStyle name="Comma 5 2 3 2" xfId="443"/>
    <cellStyle name="Comma 5 2 3 2 2" xfId="444"/>
    <cellStyle name="Comma 5 2 3 2 2 2" xfId="6041"/>
    <cellStyle name="Comma 5 2 3 2 2 3" xfId="4938"/>
    <cellStyle name="Comma 5 2 3 2 3" xfId="6042"/>
    <cellStyle name="Comma 5 2 3 2 4" xfId="4937"/>
    <cellStyle name="Comma 5 2 3 3" xfId="445"/>
    <cellStyle name="Comma 5 2 3 3 2" xfId="6043"/>
    <cellStyle name="Comma 5 2 3 3 3" xfId="4939"/>
    <cellStyle name="Comma 5 2 3 4" xfId="6044"/>
    <cellStyle name="Comma 5 2 3 5" xfId="4936"/>
    <cellStyle name="Comma 5 2 4" xfId="446"/>
    <cellStyle name="Comma 5 2 4 2" xfId="447"/>
    <cellStyle name="Comma 5 2 4 2 2" xfId="6045"/>
    <cellStyle name="Comma 5 2 4 2 3" xfId="4941"/>
    <cellStyle name="Comma 5 2 4 3" xfId="6046"/>
    <cellStyle name="Comma 5 2 4 4" xfId="4940"/>
    <cellStyle name="Comma 5 2 5" xfId="448"/>
    <cellStyle name="Comma 5 2 5 2" xfId="6047"/>
    <cellStyle name="Comma 5 2 5 3" xfId="4942"/>
    <cellStyle name="Comma 5 2 6" xfId="6048"/>
    <cellStyle name="Comma 5 2 7" xfId="4931"/>
    <cellStyle name="Comma 5 3" xfId="55"/>
    <cellStyle name="Comma 5 3 2" xfId="449"/>
    <cellStyle name="Comma 5 3 2 2" xfId="450"/>
    <cellStyle name="Comma 5 3 2 2 2" xfId="6049"/>
    <cellStyle name="Comma 5 3 2 2 3" xfId="4945"/>
    <cellStyle name="Comma 5 3 2 3" xfId="6050"/>
    <cellStyle name="Comma 5 3 2 4" xfId="4944"/>
    <cellStyle name="Comma 5 3 3" xfId="451"/>
    <cellStyle name="Comma 5 3 3 2" xfId="6051"/>
    <cellStyle name="Comma 5 3 3 3" xfId="4946"/>
    <cellStyle name="Comma 5 3 4" xfId="6052"/>
    <cellStyle name="Comma 5 3 5" xfId="4943"/>
    <cellStyle name="Comma 5 4" xfId="254"/>
    <cellStyle name="Comma 5 4 2" xfId="452"/>
    <cellStyle name="Comma 5 4 2 2" xfId="453"/>
    <cellStyle name="Comma 5 4 2 2 2" xfId="6053"/>
    <cellStyle name="Comma 5 4 2 2 3" xfId="4949"/>
    <cellStyle name="Comma 5 4 2 3" xfId="6054"/>
    <cellStyle name="Comma 5 4 2 4" xfId="4948"/>
    <cellStyle name="Comma 5 4 3" xfId="454"/>
    <cellStyle name="Comma 5 4 3 2" xfId="6055"/>
    <cellStyle name="Comma 5 4 3 3" xfId="4950"/>
    <cellStyle name="Comma 5 4 4" xfId="6056"/>
    <cellStyle name="Comma 5 4 5" xfId="4947"/>
    <cellStyle name="Comma 5 5" xfId="455"/>
    <cellStyle name="Comma 5 5 2" xfId="456"/>
    <cellStyle name="Comma 5 5 2 2" xfId="6057"/>
    <cellStyle name="Comma 5 5 2 3" xfId="4952"/>
    <cellStyle name="Comma 5 5 3" xfId="6058"/>
    <cellStyle name="Comma 5 5 4" xfId="4951"/>
    <cellStyle name="Comma 5 6" xfId="457"/>
    <cellStyle name="Comma 5 6 2" xfId="458"/>
    <cellStyle name="Comma 5 6 2 2" xfId="4954"/>
    <cellStyle name="Comma 5 6 3" xfId="4953"/>
    <cellStyle name="Comma 5 7" xfId="459"/>
    <cellStyle name="Comma 5 7 2" xfId="460"/>
    <cellStyle name="Comma 5 7 2 2" xfId="4956"/>
    <cellStyle name="Comma 5 7 3" xfId="4955"/>
    <cellStyle name="Comma 5 8" xfId="461"/>
    <cellStyle name="Comma 5 8 2" xfId="462"/>
    <cellStyle name="Comma 5 8 2 2" xfId="4958"/>
    <cellStyle name="Comma 5 8 3" xfId="4957"/>
    <cellStyle name="Comma 5 9" xfId="463"/>
    <cellStyle name="Comma 5 9 2" xfId="464"/>
    <cellStyle name="Comma 5 9 2 2" xfId="4960"/>
    <cellStyle name="Comma 5 9 3" xfId="4959"/>
    <cellStyle name="Comma 6" xfId="49"/>
    <cellStyle name="Comma 7" xfId="56"/>
    <cellStyle name="Comma 7 2" xfId="465"/>
    <cellStyle name="Comma 7 2 2" xfId="466"/>
    <cellStyle name="Comma 7 2 2 2" xfId="4962"/>
    <cellStyle name="Comma 7 2 3" xfId="4961"/>
    <cellStyle name="Comma 8" xfId="403"/>
    <cellStyle name="Comma 9" xfId="408"/>
    <cellStyle name="Comma 9 2" xfId="467"/>
    <cellStyle name="Comma 9 2 2" xfId="468"/>
    <cellStyle name="Comma 9 2 2 2" xfId="469"/>
    <cellStyle name="Comma 9 2 2 2 2" xfId="470"/>
    <cellStyle name="Comma 9 2 2 3" xfId="471"/>
    <cellStyle name="Comma 9 2 3" xfId="472"/>
    <cellStyle name="Comma 9 2 3 2" xfId="473"/>
    <cellStyle name="Comma 9 2 4" xfId="474"/>
    <cellStyle name="Comma 9 3" xfId="475"/>
    <cellStyle name="Comma 9 3 2" xfId="476"/>
    <cellStyle name="Comma 9 3 2 2" xfId="477"/>
    <cellStyle name="Comma 9 3 3" xfId="478"/>
    <cellStyle name="Comma 9 4" xfId="479"/>
    <cellStyle name="Comma 9 4 2" xfId="480"/>
    <cellStyle name="Comma 9 4 2 2" xfId="481"/>
    <cellStyle name="Comma 9 4 3" xfId="482"/>
    <cellStyle name="Comma 9 5" xfId="483"/>
    <cellStyle name="Comma 9 5 2" xfId="484"/>
    <cellStyle name="Comma 9 6" xfId="485"/>
    <cellStyle name="Comma 9 6 2" xfId="486"/>
    <cellStyle name="Comma 9 7" xfId="487"/>
    <cellStyle name="Currency" xfId="3" builtinId="4"/>
    <cellStyle name="Currency 2" xfId="57"/>
    <cellStyle name="Currency 2 2" xfId="20"/>
    <cellStyle name="Currency 3" xfId="21"/>
    <cellStyle name="Currency 3 2" xfId="488"/>
    <cellStyle name="Currency 4" xfId="27"/>
    <cellStyle name="Currency 5" xfId="22"/>
    <cellStyle name="Currency 5 10" xfId="489"/>
    <cellStyle name="Currency 5 10 2" xfId="4964"/>
    <cellStyle name="Currency 5 11" xfId="4963"/>
    <cellStyle name="Currency 5 2" xfId="58"/>
    <cellStyle name="Currency 5 2 2" xfId="59"/>
    <cellStyle name="Currency 5 2 2 2" xfId="490"/>
    <cellStyle name="Currency 5 2 2 2 2" xfId="491"/>
    <cellStyle name="Currency 5 2 2 2 2 2" xfId="6059"/>
    <cellStyle name="Currency 5 2 2 2 2 3" xfId="4968"/>
    <cellStyle name="Currency 5 2 2 2 3" xfId="6060"/>
    <cellStyle name="Currency 5 2 2 2 4" xfId="4967"/>
    <cellStyle name="Currency 5 2 2 3" xfId="492"/>
    <cellStyle name="Currency 5 2 2 3 2" xfId="6061"/>
    <cellStyle name="Currency 5 2 2 3 3" xfId="4969"/>
    <cellStyle name="Currency 5 2 2 4" xfId="6062"/>
    <cellStyle name="Currency 5 2 2 5" xfId="4966"/>
    <cellStyle name="Currency 5 2 3" xfId="270"/>
    <cellStyle name="Currency 5 2 3 2" xfId="493"/>
    <cellStyle name="Currency 5 2 3 2 2" xfId="494"/>
    <cellStyle name="Currency 5 2 3 2 2 2" xfId="6063"/>
    <cellStyle name="Currency 5 2 3 2 2 3" xfId="4972"/>
    <cellStyle name="Currency 5 2 3 2 3" xfId="6064"/>
    <cellStyle name="Currency 5 2 3 2 4" xfId="4971"/>
    <cellStyle name="Currency 5 2 3 3" xfId="495"/>
    <cellStyle name="Currency 5 2 3 3 2" xfId="6065"/>
    <cellStyle name="Currency 5 2 3 3 3" xfId="4973"/>
    <cellStyle name="Currency 5 2 3 4" xfId="6066"/>
    <cellStyle name="Currency 5 2 3 5" xfId="4970"/>
    <cellStyle name="Currency 5 2 4" xfId="496"/>
    <cellStyle name="Currency 5 2 4 2" xfId="497"/>
    <cellStyle name="Currency 5 2 4 2 2" xfId="6067"/>
    <cellStyle name="Currency 5 2 4 2 3" xfId="4975"/>
    <cellStyle name="Currency 5 2 4 3" xfId="6068"/>
    <cellStyle name="Currency 5 2 4 4" xfId="4974"/>
    <cellStyle name="Currency 5 2 5" xfId="498"/>
    <cellStyle name="Currency 5 2 5 2" xfId="6069"/>
    <cellStyle name="Currency 5 2 5 3" xfId="4976"/>
    <cellStyle name="Currency 5 2 6" xfId="6070"/>
    <cellStyle name="Currency 5 2 7" xfId="4965"/>
    <cellStyle name="Currency 5 3" xfId="60"/>
    <cellStyle name="Currency 5 3 2" xfId="499"/>
    <cellStyle name="Currency 5 3 2 2" xfId="500"/>
    <cellStyle name="Currency 5 3 2 2 2" xfId="6071"/>
    <cellStyle name="Currency 5 3 2 2 3" xfId="4979"/>
    <cellStyle name="Currency 5 3 2 3" xfId="6072"/>
    <cellStyle name="Currency 5 3 2 4" xfId="4978"/>
    <cellStyle name="Currency 5 3 3" xfId="501"/>
    <cellStyle name="Currency 5 3 3 2" xfId="6073"/>
    <cellStyle name="Currency 5 3 3 3" xfId="4980"/>
    <cellStyle name="Currency 5 3 4" xfId="6074"/>
    <cellStyle name="Currency 5 3 5" xfId="4977"/>
    <cellStyle name="Currency 5 4" xfId="255"/>
    <cellStyle name="Currency 5 4 2" xfId="502"/>
    <cellStyle name="Currency 5 4 2 2" xfId="503"/>
    <cellStyle name="Currency 5 4 2 2 2" xfId="6075"/>
    <cellStyle name="Currency 5 4 2 2 3" xfId="4983"/>
    <cellStyle name="Currency 5 4 2 3" xfId="6076"/>
    <cellStyle name="Currency 5 4 2 4" xfId="4982"/>
    <cellStyle name="Currency 5 4 3" xfId="504"/>
    <cellStyle name="Currency 5 4 3 2" xfId="6077"/>
    <cellStyle name="Currency 5 4 3 3" xfId="4984"/>
    <cellStyle name="Currency 5 4 4" xfId="6078"/>
    <cellStyle name="Currency 5 4 5" xfId="4981"/>
    <cellStyle name="Currency 5 5" xfId="505"/>
    <cellStyle name="Currency 5 5 2" xfId="506"/>
    <cellStyle name="Currency 5 5 2 2" xfId="6079"/>
    <cellStyle name="Currency 5 5 2 3" xfId="4986"/>
    <cellStyle name="Currency 5 5 3" xfId="6080"/>
    <cellStyle name="Currency 5 5 4" xfId="4985"/>
    <cellStyle name="Currency 5 6" xfId="507"/>
    <cellStyle name="Currency 5 6 2" xfId="508"/>
    <cellStyle name="Currency 5 6 2 2" xfId="4988"/>
    <cellStyle name="Currency 5 6 3" xfId="4987"/>
    <cellStyle name="Currency 5 7" xfId="509"/>
    <cellStyle name="Currency 5 7 2" xfId="510"/>
    <cellStyle name="Currency 5 7 2 2" xfId="4990"/>
    <cellStyle name="Currency 5 7 3" xfId="4989"/>
    <cellStyle name="Currency 5 8" xfId="511"/>
    <cellStyle name="Currency 5 8 2" xfId="512"/>
    <cellStyle name="Currency 5 8 2 2" xfId="4992"/>
    <cellStyle name="Currency 5 8 3" xfId="4991"/>
    <cellStyle name="Currency 5 9" xfId="513"/>
    <cellStyle name="Currency 5 9 2" xfId="514"/>
    <cellStyle name="Currency 5 9 2 2" xfId="4994"/>
    <cellStyle name="Currency 5 9 3" xfId="4993"/>
    <cellStyle name="Currency 6" xfId="61"/>
    <cellStyle name="Currency 7" xfId="404"/>
    <cellStyle name="Currency 8" xfId="515"/>
    <cellStyle name="Currency 9" xfId="7"/>
    <cellStyle name="Hyperlink" xfId="6955" builtinId="8"/>
    <cellStyle name="Hyperlink 2" xfId="28"/>
    <cellStyle name="Normal" xfId="0" builtinId="0"/>
    <cellStyle name="Normal 10" xfId="41"/>
    <cellStyle name="Normal 11" xfId="42"/>
    <cellStyle name="Normal 12" xfId="43"/>
    <cellStyle name="Normal 12 2" xfId="516"/>
    <cellStyle name="Normal 12 3" xfId="517"/>
    <cellStyle name="Normal 12 4" xfId="518"/>
    <cellStyle name="Normal 12 5" xfId="519"/>
    <cellStyle name="Normal 12 6" xfId="520"/>
    <cellStyle name="Normal 12 7" xfId="521"/>
    <cellStyle name="Normal 12 8" xfId="522"/>
    <cellStyle name="Normal 12 8 2" xfId="523"/>
    <cellStyle name="Normal 12 8 2 2" xfId="4996"/>
    <cellStyle name="Normal 12 8 3" xfId="4995"/>
    <cellStyle name="Normal 12 9" xfId="6023"/>
    <cellStyle name="Normal 13" xfId="47"/>
    <cellStyle name="Normal 13 2" xfId="524"/>
    <cellStyle name="Normal 13 3" xfId="525"/>
    <cellStyle name="Normal 13 4" xfId="526"/>
    <cellStyle name="Normal 13 5" xfId="527"/>
    <cellStyle name="Normal 13 6" xfId="528"/>
    <cellStyle name="Normal 13 7" xfId="529"/>
    <cellStyle name="Normal 13 8" xfId="530"/>
    <cellStyle name="Normal 13 8 2" xfId="531"/>
    <cellStyle name="Normal 13 8 2 2" xfId="4998"/>
    <cellStyle name="Normal 13 8 3" xfId="4997"/>
    <cellStyle name="Normal 14" xfId="62"/>
    <cellStyle name="Normal 14 2" xfId="532"/>
    <cellStyle name="Normal 14 2 2" xfId="533"/>
    <cellStyle name="Normal 14 2 2 2" xfId="5000"/>
    <cellStyle name="Normal 14 2 3" xfId="4999"/>
    <cellStyle name="Normal 15" xfId="63"/>
    <cellStyle name="Normal 15 2" xfId="534"/>
    <cellStyle name="Normal 15 2 2" xfId="535"/>
    <cellStyle name="Normal 15 2 2 2" xfId="5002"/>
    <cellStyle name="Normal 15 2 3" xfId="5001"/>
    <cellStyle name="Normal 16" xfId="64"/>
    <cellStyle name="Normal 16 2" xfId="536"/>
    <cellStyle name="Normal 16 2 2" xfId="537"/>
    <cellStyle name="Normal 16 2 2 2" xfId="5004"/>
    <cellStyle name="Normal 16 2 3" xfId="5003"/>
    <cellStyle name="Normal 17" xfId="65"/>
    <cellStyle name="Normal 17 2" xfId="538"/>
    <cellStyle name="Normal 17 2 2" xfId="539"/>
    <cellStyle name="Normal 17 2 2 2" xfId="5006"/>
    <cellStyle name="Normal 17 2 3" xfId="5005"/>
    <cellStyle name="Normal 18" xfId="66"/>
    <cellStyle name="Normal 18 2" xfId="540"/>
    <cellStyle name="Normal 18 2 2" xfId="541"/>
    <cellStyle name="Normal 18 2 2 2" xfId="5008"/>
    <cellStyle name="Normal 18 2 3" xfId="5007"/>
    <cellStyle name="Normal 19" xfId="67"/>
    <cellStyle name="Normal 19 2" xfId="542"/>
    <cellStyle name="Normal 19 2 2" xfId="543"/>
    <cellStyle name="Normal 19 2 2 2" xfId="6081"/>
    <cellStyle name="Normal 19 2 2 3" xfId="5011"/>
    <cellStyle name="Normal 19 2 3" xfId="6082"/>
    <cellStyle name="Normal 19 2 4" xfId="5010"/>
    <cellStyle name="Normal 19 3" xfId="544"/>
    <cellStyle name="Normal 19 3 2" xfId="6083"/>
    <cellStyle name="Normal 19 3 3" xfId="5012"/>
    <cellStyle name="Normal 19 4" xfId="6084"/>
    <cellStyle name="Normal 19 5" xfId="5009"/>
    <cellStyle name="Normal 2" xfId="1"/>
    <cellStyle name="Normal 2 10" xfId="68"/>
    <cellStyle name="Normal 2 10 2" xfId="69"/>
    <cellStyle name="Normal 2 10 2 2" xfId="545"/>
    <cellStyle name="Normal 2 10 2 2 2" xfId="546"/>
    <cellStyle name="Normal 2 10 2 2 2 2" xfId="6085"/>
    <cellStyle name="Normal 2 10 2 2 2 3" xfId="5016"/>
    <cellStyle name="Normal 2 10 2 2 3" xfId="6086"/>
    <cellStyle name="Normal 2 10 2 2 4" xfId="5015"/>
    <cellStyle name="Normal 2 10 2 3" xfId="547"/>
    <cellStyle name="Normal 2 10 2 3 2" xfId="6087"/>
    <cellStyle name="Normal 2 10 2 3 3" xfId="5017"/>
    <cellStyle name="Normal 2 10 2 4" xfId="6088"/>
    <cellStyle name="Normal 2 10 2 5" xfId="5014"/>
    <cellStyle name="Normal 2 10 3" xfId="271"/>
    <cellStyle name="Normal 2 10 3 2" xfId="548"/>
    <cellStyle name="Normal 2 10 3 2 2" xfId="549"/>
    <cellStyle name="Normal 2 10 3 2 2 2" xfId="6089"/>
    <cellStyle name="Normal 2 10 3 2 2 3" xfId="5020"/>
    <cellStyle name="Normal 2 10 3 2 3" xfId="6090"/>
    <cellStyle name="Normal 2 10 3 2 4" xfId="5019"/>
    <cellStyle name="Normal 2 10 3 3" xfId="550"/>
    <cellStyle name="Normal 2 10 3 3 2" xfId="6091"/>
    <cellStyle name="Normal 2 10 3 3 3" xfId="5021"/>
    <cellStyle name="Normal 2 10 3 4" xfId="6092"/>
    <cellStyle name="Normal 2 10 3 5" xfId="5018"/>
    <cellStyle name="Normal 2 10 4" xfId="551"/>
    <cellStyle name="Normal 2 10 4 2" xfId="552"/>
    <cellStyle name="Normal 2 10 4 2 2" xfId="6093"/>
    <cellStyle name="Normal 2 10 4 3" xfId="553"/>
    <cellStyle name="Normal 2 10 4 3 2" xfId="5023"/>
    <cellStyle name="Normal 2 10 4 4" xfId="5022"/>
    <cellStyle name="Normal 2 10 5" xfId="554"/>
    <cellStyle name="Normal 2 10 5 2" xfId="6094"/>
    <cellStyle name="Normal 2 10 5 3" xfId="5024"/>
    <cellStyle name="Normal 2 10 6" xfId="6095"/>
    <cellStyle name="Normal 2 10 7" xfId="5013"/>
    <cellStyle name="Normal 2 11" xfId="70"/>
    <cellStyle name="Normal 2 11 2" xfId="71"/>
    <cellStyle name="Normal 2 11 2 2" xfId="555"/>
    <cellStyle name="Normal 2 11 2 2 2" xfId="556"/>
    <cellStyle name="Normal 2 11 2 2 2 2" xfId="6096"/>
    <cellStyle name="Normal 2 11 2 2 2 3" xfId="5028"/>
    <cellStyle name="Normal 2 11 2 2 3" xfId="6097"/>
    <cellStyle name="Normal 2 11 2 2 4" xfId="5027"/>
    <cellStyle name="Normal 2 11 2 3" xfId="557"/>
    <cellStyle name="Normal 2 11 2 3 2" xfId="6098"/>
    <cellStyle name="Normal 2 11 2 3 3" xfId="5029"/>
    <cellStyle name="Normal 2 11 2 4" xfId="6099"/>
    <cellStyle name="Normal 2 11 2 5" xfId="5026"/>
    <cellStyle name="Normal 2 11 3" xfId="272"/>
    <cellStyle name="Normal 2 11 3 2" xfId="558"/>
    <cellStyle name="Normal 2 11 3 2 2" xfId="559"/>
    <cellStyle name="Normal 2 11 3 2 2 2" xfId="6100"/>
    <cellStyle name="Normal 2 11 3 2 2 3" xfId="5032"/>
    <cellStyle name="Normal 2 11 3 2 3" xfId="6101"/>
    <cellStyle name="Normal 2 11 3 2 4" xfId="5031"/>
    <cellStyle name="Normal 2 11 3 3" xfId="560"/>
    <cellStyle name="Normal 2 11 3 3 2" xfId="6102"/>
    <cellStyle name="Normal 2 11 3 3 3" xfId="5033"/>
    <cellStyle name="Normal 2 11 3 4" xfId="6103"/>
    <cellStyle name="Normal 2 11 3 5" xfId="5030"/>
    <cellStyle name="Normal 2 11 4" xfId="561"/>
    <cellStyle name="Normal 2 11 4 2" xfId="562"/>
    <cellStyle name="Normal 2 11 4 2 2" xfId="6104"/>
    <cellStyle name="Normal 2 11 4 3" xfId="563"/>
    <cellStyle name="Normal 2 11 4 3 2" xfId="5035"/>
    <cellStyle name="Normal 2 11 4 4" xfId="5034"/>
    <cellStyle name="Normal 2 11 5" xfId="564"/>
    <cellStyle name="Normal 2 11 5 2" xfId="6105"/>
    <cellStyle name="Normal 2 11 5 3" xfId="5036"/>
    <cellStyle name="Normal 2 11 6" xfId="6106"/>
    <cellStyle name="Normal 2 11 7" xfId="5025"/>
    <cellStyle name="Normal 2 12" xfId="72"/>
    <cellStyle name="Normal 2 12 2" xfId="73"/>
    <cellStyle name="Normal 2 12 2 2" xfId="565"/>
    <cellStyle name="Normal 2 12 2 2 2" xfId="566"/>
    <cellStyle name="Normal 2 12 2 2 2 2" xfId="6107"/>
    <cellStyle name="Normal 2 12 2 2 2 3" xfId="5040"/>
    <cellStyle name="Normal 2 12 2 2 3" xfId="6108"/>
    <cellStyle name="Normal 2 12 2 2 4" xfId="5039"/>
    <cellStyle name="Normal 2 12 2 3" xfId="567"/>
    <cellStyle name="Normal 2 12 2 3 2" xfId="6109"/>
    <cellStyle name="Normal 2 12 2 3 3" xfId="5041"/>
    <cellStyle name="Normal 2 12 2 4" xfId="6110"/>
    <cellStyle name="Normal 2 12 2 5" xfId="5038"/>
    <cellStyle name="Normal 2 12 3" xfId="273"/>
    <cellStyle name="Normal 2 12 3 2" xfId="568"/>
    <cellStyle name="Normal 2 12 3 2 2" xfId="569"/>
    <cellStyle name="Normal 2 12 3 2 2 2" xfId="6111"/>
    <cellStyle name="Normal 2 12 3 2 2 3" xfId="5044"/>
    <cellStyle name="Normal 2 12 3 2 3" xfId="6112"/>
    <cellStyle name="Normal 2 12 3 2 4" xfId="5043"/>
    <cellStyle name="Normal 2 12 3 3" xfId="570"/>
    <cellStyle name="Normal 2 12 3 3 2" xfId="6113"/>
    <cellStyle name="Normal 2 12 3 3 3" xfId="5045"/>
    <cellStyle name="Normal 2 12 3 4" xfId="6114"/>
    <cellStyle name="Normal 2 12 3 5" xfId="5042"/>
    <cellStyle name="Normal 2 12 4" xfId="571"/>
    <cellStyle name="Normal 2 12 4 2" xfId="572"/>
    <cellStyle name="Normal 2 12 4 2 2" xfId="6115"/>
    <cellStyle name="Normal 2 12 4 3" xfId="573"/>
    <cellStyle name="Normal 2 12 4 3 2" xfId="5047"/>
    <cellStyle name="Normal 2 12 4 4" xfId="5046"/>
    <cellStyle name="Normal 2 12 5" xfId="574"/>
    <cellStyle name="Normal 2 12 5 2" xfId="6116"/>
    <cellStyle name="Normal 2 12 5 3" xfId="5048"/>
    <cellStyle name="Normal 2 12 6" xfId="6117"/>
    <cellStyle name="Normal 2 12 7" xfId="5037"/>
    <cellStyle name="Normal 2 13" xfId="74"/>
    <cellStyle name="Normal 2 13 2" xfId="75"/>
    <cellStyle name="Normal 2 13 2 2" xfId="575"/>
    <cellStyle name="Normal 2 13 2 2 2" xfId="576"/>
    <cellStyle name="Normal 2 13 2 2 2 2" xfId="6118"/>
    <cellStyle name="Normal 2 13 2 2 2 3" xfId="5052"/>
    <cellStyle name="Normal 2 13 2 2 3" xfId="6119"/>
    <cellStyle name="Normal 2 13 2 2 4" xfId="5051"/>
    <cellStyle name="Normal 2 13 2 3" xfId="577"/>
    <cellStyle name="Normal 2 13 2 3 2" xfId="6120"/>
    <cellStyle name="Normal 2 13 2 3 3" xfId="5053"/>
    <cellStyle name="Normal 2 13 2 4" xfId="6121"/>
    <cellStyle name="Normal 2 13 2 5" xfId="5050"/>
    <cellStyle name="Normal 2 13 3" xfId="274"/>
    <cellStyle name="Normal 2 13 3 2" xfId="578"/>
    <cellStyle name="Normal 2 13 3 2 2" xfId="579"/>
    <cellStyle name="Normal 2 13 3 2 2 2" xfId="6122"/>
    <cellStyle name="Normal 2 13 3 2 2 3" xfId="5056"/>
    <cellStyle name="Normal 2 13 3 2 3" xfId="6123"/>
    <cellStyle name="Normal 2 13 3 2 4" xfId="5055"/>
    <cellStyle name="Normal 2 13 3 3" xfId="580"/>
    <cellStyle name="Normal 2 13 3 3 2" xfId="6124"/>
    <cellStyle name="Normal 2 13 3 3 3" xfId="5057"/>
    <cellStyle name="Normal 2 13 3 4" xfId="6125"/>
    <cellStyle name="Normal 2 13 3 5" xfId="5054"/>
    <cellStyle name="Normal 2 13 4" xfId="581"/>
    <cellStyle name="Normal 2 13 4 2" xfId="582"/>
    <cellStyle name="Normal 2 13 4 2 2" xfId="6126"/>
    <cellStyle name="Normal 2 13 4 3" xfId="583"/>
    <cellStyle name="Normal 2 13 4 3 2" xfId="5059"/>
    <cellStyle name="Normal 2 13 4 4" xfId="5058"/>
    <cellStyle name="Normal 2 13 5" xfId="584"/>
    <cellStyle name="Normal 2 13 5 2" xfId="6127"/>
    <cellStyle name="Normal 2 13 5 3" xfId="5060"/>
    <cellStyle name="Normal 2 13 6" xfId="6128"/>
    <cellStyle name="Normal 2 13 7" xfId="5049"/>
    <cellStyle name="Normal 2 14" xfId="76"/>
    <cellStyle name="Normal 2 14 2" xfId="77"/>
    <cellStyle name="Normal 2 14 2 2" xfId="585"/>
    <cellStyle name="Normal 2 14 2 2 2" xfId="586"/>
    <cellStyle name="Normal 2 14 2 2 2 2" xfId="6129"/>
    <cellStyle name="Normal 2 14 2 2 2 3" xfId="5064"/>
    <cellStyle name="Normal 2 14 2 2 3" xfId="6130"/>
    <cellStyle name="Normal 2 14 2 2 4" xfId="5063"/>
    <cellStyle name="Normal 2 14 2 3" xfId="587"/>
    <cellStyle name="Normal 2 14 2 3 2" xfId="6131"/>
    <cellStyle name="Normal 2 14 2 3 3" xfId="5065"/>
    <cellStyle name="Normal 2 14 2 4" xfId="6132"/>
    <cellStyle name="Normal 2 14 2 5" xfId="5062"/>
    <cellStyle name="Normal 2 14 3" xfId="275"/>
    <cellStyle name="Normal 2 14 3 2" xfId="588"/>
    <cellStyle name="Normal 2 14 3 2 2" xfId="589"/>
    <cellStyle name="Normal 2 14 3 2 2 2" xfId="6133"/>
    <cellStyle name="Normal 2 14 3 2 2 3" xfId="5068"/>
    <cellStyle name="Normal 2 14 3 2 3" xfId="6134"/>
    <cellStyle name="Normal 2 14 3 2 4" xfId="5067"/>
    <cellStyle name="Normal 2 14 3 3" xfId="590"/>
    <cellStyle name="Normal 2 14 3 3 2" xfId="6135"/>
    <cellStyle name="Normal 2 14 3 3 3" xfId="5069"/>
    <cellStyle name="Normal 2 14 3 4" xfId="6136"/>
    <cellStyle name="Normal 2 14 3 5" xfId="5066"/>
    <cellStyle name="Normal 2 14 4" xfId="591"/>
    <cellStyle name="Normal 2 14 4 2" xfId="592"/>
    <cellStyle name="Normal 2 14 4 2 2" xfId="6137"/>
    <cellStyle name="Normal 2 14 4 2 3" xfId="5071"/>
    <cellStyle name="Normal 2 14 4 3" xfId="6138"/>
    <cellStyle name="Normal 2 14 4 4" xfId="5070"/>
    <cellStyle name="Normal 2 14 5" xfId="593"/>
    <cellStyle name="Normal 2 14 5 2" xfId="6139"/>
    <cellStyle name="Normal 2 14 5 3" xfId="5072"/>
    <cellStyle name="Normal 2 14 6" xfId="6140"/>
    <cellStyle name="Normal 2 14 7" xfId="5061"/>
    <cellStyle name="Normal 2 15" xfId="78"/>
    <cellStyle name="Normal 2 15 2" xfId="594"/>
    <cellStyle name="Normal 2 15 2 2" xfId="595"/>
    <cellStyle name="Normal 2 15 2 2 2" xfId="6141"/>
    <cellStyle name="Normal 2 15 2 2 3" xfId="5075"/>
    <cellStyle name="Normal 2 15 2 3" xfId="6142"/>
    <cellStyle name="Normal 2 15 2 4" xfId="5074"/>
    <cellStyle name="Normal 2 15 3" xfId="596"/>
    <cellStyle name="Normal 2 15 3 2" xfId="6143"/>
    <cellStyle name="Normal 2 15 3 3" xfId="5076"/>
    <cellStyle name="Normal 2 15 4" xfId="6144"/>
    <cellStyle name="Normal 2 15 5" xfId="5073"/>
    <cellStyle name="Normal 2 16" xfId="217"/>
    <cellStyle name="Normal 2 16 2" xfId="597"/>
    <cellStyle name="Normal 2 16 2 2" xfId="598"/>
    <cellStyle name="Normal 2 16 2 2 2" xfId="6145"/>
    <cellStyle name="Normal 2 16 2 2 3" xfId="5079"/>
    <cellStyle name="Normal 2 16 2 3" xfId="6146"/>
    <cellStyle name="Normal 2 16 2 4" xfId="5078"/>
    <cellStyle name="Normal 2 16 3" xfId="599"/>
    <cellStyle name="Normal 2 16 3 2" xfId="6147"/>
    <cellStyle name="Normal 2 16 3 3" xfId="5080"/>
    <cellStyle name="Normal 2 16 4" xfId="6148"/>
    <cellStyle name="Normal 2 16 5" xfId="5077"/>
    <cellStyle name="Normal 2 17" xfId="600"/>
    <cellStyle name="Normal 2 17 2" xfId="601"/>
    <cellStyle name="Normal 2 17 2 2" xfId="6149"/>
    <cellStyle name="Normal 2 17 2 3" xfId="5082"/>
    <cellStyle name="Normal 2 17 3" xfId="6150"/>
    <cellStyle name="Normal 2 17 4" xfId="5081"/>
    <cellStyle name="Normal 2 18" xfId="602"/>
    <cellStyle name="Normal 2 18 2" xfId="6151"/>
    <cellStyle name="Normal 2 18 3" xfId="5083"/>
    <cellStyle name="Normal 2 19" xfId="6152"/>
    <cellStyle name="Normal 2 2" xfId="11"/>
    <cellStyle name="Normal 2 2 10" xfId="79"/>
    <cellStyle name="Normal 2 2 10 2" xfId="603"/>
    <cellStyle name="Normal 2 2 10 2 2" xfId="604"/>
    <cellStyle name="Normal 2 2 10 2 2 2" xfId="6153"/>
    <cellStyle name="Normal 2 2 10 2 3" xfId="605"/>
    <cellStyle name="Normal 2 2 10 2 3 2" xfId="5086"/>
    <cellStyle name="Normal 2 2 10 2 4" xfId="5085"/>
    <cellStyle name="Normal 2 2 10 3" xfId="606"/>
    <cellStyle name="Normal 2 2 10 3 2" xfId="6154"/>
    <cellStyle name="Normal 2 2 10 3 3" xfId="5087"/>
    <cellStyle name="Normal 2 2 10 4" xfId="6155"/>
    <cellStyle name="Normal 2 2 10 5" xfId="5084"/>
    <cellStyle name="Normal 2 2 11" xfId="219"/>
    <cellStyle name="Normal 2 2 11 2" xfId="607"/>
    <cellStyle name="Normal 2 2 11 2 2" xfId="608"/>
    <cellStyle name="Normal 2 2 11 2 2 2" xfId="6156"/>
    <cellStyle name="Normal 2 2 11 2 3" xfId="609"/>
    <cellStyle name="Normal 2 2 11 2 3 2" xfId="5090"/>
    <cellStyle name="Normal 2 2 11 2 4" xfId="5089"/>
    <cellStyle name="Normal 2 2 11 3" xfId="610"/>
    <cellStyle name="Normal 2 2 11 3 2" xfId="6157"/>
    <cellStyle name="Normal 2 2 11 3 3" xfId="5091"/>
    <cellStyle name="Normal 2 2 11 4" xfId="6158"/>
    <cellStyle name="Normal 2 2 11 5" xfId="5088"/>
    <cellStyle name="Normal 2 2 12" xfId="611"/>
    <cellStyle name="Normal 2 2 12 2" xfId="612"/>
    <cellStyle name="Normal 2 2 12 2 2" xfId="6159"/>
    <cellStyle name="Normal 2 2 12 2 3" xfId="5093"/>
    <cellStyle name="Normal 2 2 12 3" xfId="6160"/>
    <cellStyle name="Normal 2 2 12 4" xfId="5092"/>
    <cellStyle name="Normal 2 2 13" xfId="613"/>
    <cellStyle name="Normal 2 2 13 2" xfId="6161"/>
    <cellStyle name="Normal 2 2 13 3" xfId="5094"/>
    <cellStyle name="Normal 2 2 14" xfId="6162"/>
    <cellStyle name="Normal 2 2 15" xfId="4910"/>
    <cellStyle name="Normal 2 2 2" xfId="29"/>
    <cellStyle name="Normal 2 2 3" xfId="50"/>
    <cellStyle name="Normal 2 2 3 10" xfId="5095"/>
    <cellStyle name="Normal 2 2 3 2" xfId="80"/>
    <cellStyle name="Normal 2 2 3 2 2" xfId="614"/>
    <cellStyle name="Normal 2 2 3 2 2 2" xfId="615"/>
    <cellStyle name="Normal 2 2 3 2 2 2 2" xfId="6163"/>
    <cellStyle name="Normal 2 2 3 2 2 2 3" xfId="5098"/>
    <cellStyle name="Normal 2 2 3 2 2 3" xfId="6164"/>
    <cellStyle name="Normal 2 2 3 2 2 4" xfId="5097"/>
    <cellStyle name="Normal 2 2 3 2 3" xfId="616"/>
    <cellStyle name="Normal 2 2 3 2 3 2" xfId="6165"/>
    <cellStyle name="Normal 2 2 3 2 3 3" xfId="5099"/>
    <cellStyle name="Normal 2 2 3 2 4" xfId="6166"/>
    <cellStyle name="Normal 2 2 3 2 5" xfId="5096"/>
    <cellStyle name="Normal 2 2 3 3" xfId="268"/>
    <cellStyle name="Normal 2 2 3 3 2" xfId="617"/>
    <cellStyle name="Normal 2 2 3 3 2 2" xfId="618"/>
    <cellStyle name="Normal 2 2 3 3 2 2 2" xfId="6167"/>
    <cellStyle name="Normal 2 2 3 3 2 2 3" xfId="5102"/>
    <cellStyle name="Normal 2 2 3 3 2 3" xfId="6168"/>
    <cellStyle name="Normal 2 2 3 3 2 4" xfId="5101"/>
    <cellStyle name="Normal 2 2 3 3 3" xfId="619"/>
    <cellStyle name="Normal 2 2 3 3 3 2" xfId="6169"/>
    <cellStyle name="Normal 2 2 3 3 3 3" xfId="5103"/>
    <cellStyle name="Normal 2 2 3 3 4" xfId="6170"/>
    <cellStyle name="Normal 2 2 3 3 5" xfId="5100"/>
    <cellStyle name="Normal 2 2 3 4" xfId="620"/>
    <cellStyle name="Normal 2 2 3 4 2" xfId="621"/>
    <cellStyle name="Normal 2 2 3 4 2 2" xfId="6171"/>
    <cellStyle name="Normal 2 2 3 4 2 3" xfId="5105"/>
    <cellStyle name="Normal 2 2 3 4 3" xfId="6172"/>
    <cellStyle name="Normal 2 2 3 4 4" xfId="5104"/>
    <cellStyle name="Normal 2 2 3 5" xfId="622"/>
    <cellStyle name="Normal 2 2 3 5 2" xfId="623"/>
    <cellStyle name="Normal 2 2 3 5 2 2" xfId="5107"/>
    <cellStyle name="Normal 2 2 3 5 3" xfId="5106"/>
    <cellStyle name="Normal 2 2 3 6" xfId="624"/>
    <cellStyle name="Normal 2 2 3 6 2" xfId="625"/>
    <cellStyle name="Normal 2 2 3 6 2 2" xfId="5109"/>
    <cellStyle name="Normal 2 2 3 6 3" xfId="5108"/>
    <cellStyle name="Normal 2 2 3 7" xfId="626"/>
    <cellStyle name="Normal 2 2 3 7 2" xfId="627"/>
    <cellStyle name="Normal 2 2 3 7 2 2" xfId="5111"/>
    <cellStyle name="Normal 2 2 3 7 3" xfId="5110"/>
    <cellStyle name="Normal 2 2 3 8" xfId="628"/>
    <cellStyle name="Normal 2 2 3 9" xfId="629"/>
    <cellStyle name="Normal 2 2 3 9 2" xfId="5112"/>
    <cellStyle name="Normal 2 2 4" xfId="81"/>
    <cellStyle name="Normal 2 2 4 2" xfId="82"/>
    <cellStyle name="Normal 2 2 4 2 2" xfId="630"/>
    <cellStyle name="Normal 2 2 4 2 2 2" xfId="631"/>
    <cellStyle name="Normal 2 2 4 2 2 2 2" xfId="6173"/>
    <cellStyle name="Normal 2 2 4 2 2 2 3" xfId="5116"/>
    <cellStyle name="Normal 2 2 4 2 2 3" xfId="6174"/>
    <cellStyle name="Normal 2 2 4 2 2 4" xfId="5115"/>
    <cellStyle name="Normal 2 2 4 2 3" xfId="632"/>
    <cellStyle name="Normal 2 2 4 2 3 2" xfId="6175"/>
    <cellStyle name="Normal 2 2 4 2 3 3" xfId="5117"/>
    <cellStyle name="Normal 2 2 4 2 4" xfId="6176"/>
    <cellStyle name="Normal 2 2 4 2 5" xfId="5114"/>
    <cellStyle name="Normal 2 2 4 3" xfId="276"/>
    <cellStyle name="Normal 2 2 4 3 2" xfId="633"/>
    <cellStyle name="Normal 2 2 4 3 2 2" xfId="634"/>
    <cellStyle name="Normal 2 2 4 3 2 2 2" xfId="6177"/>
    <cellStyle name="Normal 2 2 4 3 2 2 3" xfId="5120"/>
    <cellStyle name="Normal 2 2 4 3 2 3" xfId="6178"/>
    <cellStyle name="Normal 2 2 4 3 2 4" xfId="5119"/>
    <cellStyle name="Normal 2 2 4 3 3" xfId="635"/>
    <cellStyle name="Normal 2 2 4 3 3 2" xfId="6179"/>
    <cellStyle name="Normal 2 2 4 3 3 3" xfId="5121"/>
    <cellStyle name="Normal 2 2 4 3 4" xfId="6180"/>
    <cellStyle name="Normal 2 2 4 3 5" xfId="5118"/>
    <cellStyle name="Normal 2 2 4 4" xfId="636"/>
    <cellStyle name="Normal 2 2 4 4 2" xfId="637"/>
    <cellStyle name="Normal 2 2 4 4 2 2" xfId="6181"/>
    <cellStyle name="Normal 2 2 4 4 2 3" xfId="5123"/>
    <cellStyle name="Normal 2 2 4 4 3" xfId="6182"/>
    <cellStyle name="Normal 2 2 4 4 4" xfId="5122"/>
    <cellStyle name="Normal 2 2 4 5" xfId="638"/>
    <cellStyle name="Normal 2 2 4 5 2" xfId="6183"/>
    <cellStyle name="Normal 2 2 4 5 3" xfId="5124"/>
    <cellStyle name="Normal 2 2 4 6" xfId="6184"/>
    <cellStyle name="Normal 2 2 4 7" xfId="5113"/>
    <cellStyle name="Normal 2 2 5" xfId="83"/>
    <cellStyle name="Normal 2 2 5 2" xfId="84"/>
    <cellStyle name="Normal 2 2 5 2 2" xfId="639"/>
    <cellStyle name="Normal 2 2 5 2 2 2" xfId="640"/>
    <cellStyle name="Normal 2 2 5 2 2 2 2" xfId="6185"/>
    <cellStyle name="Normal 2 2 5 2 2 2 3" xfId="5128"/>
    <cellStyle name="Normal 2 2 5 2 2 3" xfId="6186"/>
    <cellStyle name="Normal 2 2 5 2 2 4" xfId="5127"/>
    <cellStyle name="Normal 2 2 5 2 3" xfId="641"/>
    <cellStyle name="Normal 2 2 5 2 3 2" xfId="6187"/>
    <cellStyle name="Normal 2 2 5 2 3 3" xfId="5129"/>
    <cellStyle name="Normal 2 2 5 2 4" xfId="6188"/>
    <cellStyle name="Normal 2 2 5 2 5" xfId="5126"/>
    <cellStyle name="Normal 2 2 5 3" xfId="277"/>
    <cellStyle name="Normal 2 2 5 3 2" xfId="642"/>
    <cellStyle name="Normal 2 2 5 3 2 2" xfId="643"/>
    <cellStyle name="Normal 2 2 5 3 2 2 2" xfId="6189"/>
    <cellStyle name="Normal 2 2 5 3 2 2 3" xfId="5132"/>
    <cellStyle name="Normal 2 2 5 3 2 3" xfId="6190"/>
    <cellStyle name="Normal 2 2 5 3 2 4" xfId="5131"/>
    <cellStyle name="Normal 2 2 5 3 3" xfId="644"/>
    <cellStyle name="Normal 2 2 5 3 3 2" xfId="6191"/>
    <cellStyle name="Normal 2 2 5 3 3 3" xfId="5133"/>
    <cellStyle name="Normal 2 2 5 3 4" xfId="6192"/>
    <cellStyle name="Normal 2 2 5 3 5" xfId="5130"/>
    <cellStyle name="Normal 2 2 5 4" xfId="645"/>
    <cellStyle name="Normal 2 2 5 4 2" xfId="646"/>
    <cellStyle name="Normal 2 2 5 4 2 2" xfId="6193"/>
    <cellStyle name="Normal 2 2 5 4 2 3" xfId="5135"/>
    <cellStyle name="Normal 2 2 5 4 3" xfId="6194"/>
    <cellStyle name="Normal 2 2 5 4 4" xfId="5134"/>
    <cellStyle name="Normal 2 2 5 5" xfId="647"/>
    <cellStyle name="Normal 2 2 5 5 2" xfId="6195"/>
    <cellStyle name="Normal 2 2 5 5 3" xfId="5136"/>
    <cellStyle name="Normal 2 2 5 6" xfId="6196"/>
    <cellStyle name="Normal 2 2 5 7" xfId="5125"/>
    <cellStyle name="Normal 2 2 6" xfId="85"/>
    <cellStyle name="Normal 2 2 6 2" xfId="86"/>
    <cellStyle name="Normal 2 2 6 2 2" xfId="648"/>
    <cellStyle name="Normal 2 2 6 2 2 2" xfId="649"/>
    <cellStyle name="Normal 2 2 6 2 2 2 2" xfId="6197"/>
    <cellStyle name="Normal 2 2 6 2 2 2 3" xfId="5140"/>
    <cellStyle name="Normal 2 2 6 2 2 3" xfId="6198"/>
    <cellStyle name="Normal 2 2 6 2 2 4" xfId="5139"/>
    <cellStyle name="Normal 2 2 6 2 3" xfId="650"/>
    <cellStyle name="Normal 2 2 6 2 3 2" xfId="6199"/>
    <cellStyle name="Normal 2 2 6 2 3 3" xfId="5141"/>
    <cellStyle name="Normal 2 2 6 2 4" xfId="6200"/>
    <cellStyle name="Normal 2 2 6 2 5" xfId="5138"/>
    <cellStyle name="Normal 2 2 6 3" xfId="278"/>
    <cellStyle name="Normal 2 2 6 3 2" xfId="651"/>
    <cellStyle name="Normal 2 2 6 3 2 2" xfId="652"/>
    <cellStyle name="Normal 2 2 6 3 2 2 2" xfId="6201"/>
    <cellStyle name="Normal 2 2 6 3 2 2 3" xfId="5144"/>
    <cellStyle name="Normal 2 2 6 3 2 3" xfId="6202"/>
    <cellStyle name="Normal 2 2 6 3 2 4" xfId="5143"/>
    <cellStyle name="Normal 2 2 6 3 3" xfId="653"/>
    <cellStyle name="Normal 2 2 6 3 3 2" xfId="6203"/>
    <cellStyle name="Normal 2 2 6 3 3 3" xfId="5145"/>
    <cellStyle name="Normal 2 2 6 3 4" xfId="6204"/>
    <cellStyle name="Normal 2 2 6 3 5" xfId="5142"/>
    <cellStyle name="Normal 2 2 6 4" xfId="654"/>
    <cellStyle name="Normal 2 2 6 4 2" xfId="655"/>
    <cellStyle name="Normal 2 2 6 4 2 2" xfId="6205"/>
    <cellStyle name="Normal 2 2 6 4 3" xfId="656"/>
    <cellStyle name="Normal 2 2 6 4 3 2" xfId="5147"/>
    <cellStyle name="Normal 2 2 6 4 4" xfId="5146"/>
    <cellStyle name="Normal 2 2 6 5" xfId="657"/>
    <cellStyle name="Normal 2 2 6 5 2" xfId="6206"/>
    <cellStyle name="Normal 2 2 6 5 3" xfId="5148"/>
    <cellStyle name="Normal 2 2 6 6" xfId="6207"/>
    <cellStyle name="Normal 2 2 6 7" xfId="5137"/>
    <cellStyle name="Normal 2 2 7" xfId="87"/>
    <cellStyle name="Normal 2 2 7 2" xfId="88"/>
    <cellStyle name="Normal 2 2 7 2 2" xfId="658"/>
    <cellStyle name="Normal 2 2 7 2 2 2" xfId="659"/>
    <cellStyle name="Normal 2 2 7 2 2 2 2" xfId="6208"/>
    <cellStyle name="Normal 2 2 7 2 2 2 3" xfId="5152"/>
    <cellStyle name="Normal 2 2 7 2 2 3" xfId="6209"/>
    <cellStyle name="Normal 2 2 7 2 2 4" xfId="5151"/>
    <cellStyle name="Normal 2 2 7 2 3" xfId="660"/>
    <cellStyle name="Normal 2 2 7 2 3 2" xfId="6210"/>
    <cellStyle name="Normal 2 2 7 2 3 3" xfId="5153"/>
    <cellStyle name="Normal 2 2 7 2 4" xfId="6211"/>
    <cellStyle name="Normal 2 2 7 2 5" xfId="5150"/>
    <cellStyle name="Normal 2 2 7 3" xfId="279"/>
    <cellStyle name="Normal 2 2 7 3 2" xfId="661"/>
    <cellStyle name="Normal 2 2 7 3 2 2" xfId="662"/>
    <cellStyle name="Normal 2 2 7 3 2 2 2" xfId="6212"/>
    <cellStyle name="Normal 2 2 7 3 2 2 3" xfId="5156"/>
    <cellStyle name="Normal 2 2 7 3 2 3" xfId="6213"/>
    <cellStyle name="Normal 2 2 7 3 2 4" xfId="5155"/>
    <cellStyle name="Normal 2 2 7 3 3" xfId="663"/>
    <cellStyle name="Normal 2 2 7 3 3 2" xfId="6214"/>
    <cellStyle name="Normal 2 2 7 3 3 3" xfId="5157"/>
    <cellStyle name="Normal 2 2 7 3 4" xfId="6215"/>
    <cellStyle name="Normal 2 2 7 3 5" xfId="5154"/>
    <cellStyle name="Normal 2 2 7 4" xfId="664"/>
    <cellStyle name="Normal 2 2 7 4 2" xfId="665"/>
    <cellStyle name="Normal 2 2 7 4 2 2" xfId="6216"/>
    <cellStyle name="Normal 2 2 7 4 3" xfId="666"/>
    <cellStyle name="Normal 2 2 7 4 3 2" xfId="5159"/>
    <cellStyle name="Normal 2 2 7 4 4" xfId="5158"/>
    <cellStyle name="Normal 2 2 7 5" xfId="667"/>
    <cellStyle name="Normal 2 2 7 5 2" xfId="6217"/>
    <cellStyle name="Normal 2 2 7 5 3" xfId="5160"/>
    <cellStyle name="Normal 2 2 7 6" xfId="6218"/>
    <cellStyle name="Normal 2 2 7 7" xfId="5149"/>
    <cellStyle name="Normal 2 2 8" xfId="89"/>
    <cellStyle name="Normal 2 2 8 2" xfId="90"/>
    <cellStyle name="Normal 2 2 8 2 2" xfId="668"/>
    <cellStyle name="Normal 2 2 8 2 2 2" xfId="669"/>
    <cellStyle name="Normal 2 2 8 2 2 2 2" xfId="6219"/>
    <cellStyle name="Normal 2 2 8 2 2 2 3" xfId="5164"/>
    <cellStyle name="Normal 2 2 8 2 2 3" xfId="6220"/>
    <cellStyle name="Normal 2 2 8 2 2 4" xfId="5163"/>
    <cellStyle name="Normal 2 2 8 2 3" xfId="670"/>
    <cellStyle name="Normal 2 2 8 2 3 2" xfId="6221"/>
    <cellStyle name="Normal 2 2 8 2 3 3" xfId="5165"/>
    <cellStyle name="Normal 2 2 8 2 4" xfId="6222"/>
    <cellStyle name="Normal 2 2 8 2 5" xfId="5162"/>
    <cellStyle name="Normal 2 2 8 3" xfId="280"/>
    <cellStyle name="Normal 2 2 8 3 2" xfId="671"/>
    <cellStyle name="Normal 2 2 8 3 2 2" xfId="672"/>
    <cellStyle name="Normal 2 2 8 3 2 2 2" xfId="6223"/>
    <cellStyle name="Normal 2 2 8 3 2 2 3" xfId="5168"/>
    <cellStyle name="Normal 2 2 8 3 2 3" xfId="6224"/>
    <cellStyle name="Normal 2 2 8 3 2 4" xfId="5167"/>
    <cellStyle name="Normal 2 2 8 3 3" xfId="673"/>
    <cellStyle name="Normal 2 2 8 3 3 2" xfId="6225"/>
    <cellStyle name="Normal 2 2 8 3 3 3" xfId="5169"/>
    <cellStyle name="Normal 2 2 8 3 4" xfId="6226"/>
    <cellStyle name="Normal 2 2 8 3 5" xfId="5166"/>
    <cellStyle name="Normal 2 2 8 4" xfId="674"/>
    <cellStyle name="Normal 2 2 8 4 2" xfId="675"/>
    <cellStyle name="Normal 2 2 8 4 2 2" xfId="6227"/>
    <cellStyle name="Normal 2 2 8 4 3" xfId="676"/>
    <cellStyle name="Normal 2 2 8 4 3 2" xfId="5171"/>
    <cellStyle name="Normal 2 2 8 4 4" xfId="5170"/>
    <cellStyle name="Normal 2 2 8 5" xfId="677"/>
    <cellStyle name="Normal 2 2 8 5 2" xfId="6228"/>
    <cellStyle name="Normal 2 2 8 5 3" xfId="5172"/>
    <cellStyle name="Normal 2 2 8 6" xfId="6229"/>
    <cellStyle name="Normal 2 2 8 7" xfId="5161"/>
    <cellStyle name="Normal 2 2 9" xfId="91"/>
    <cellStyle name="Normal 2 2 9 2" xfId="92"/>
    <cellStyle name="Normal 2 2 9 2 2" xfId="678"/>
    <cellStyle name="Normal 2 2 9 2 2 2" xfId="679"/>
    <cellStyle name="Normal 2 2 9 2 2 2 2" xfId="6230"/>
    <cellStyle name="Normal 2 2 9 2 2 2 3" xfId="5176"/>
    <cellStyle name="Normal 2 2 9 2 2 3" xfId="6231"/>
    <cellStyle name="Normal 2 2 9 2 2 4" xfId="5175"/>
    <cellStyle name="Normal 2 2 9 2 3" xfId="680"/>
    <cellStyle name="Normal 2 2 9 2 3 2" xfId="6232"/>
    <cellStyle name="Normal 2 2 9 2 3 3" xfId="5177"/>
    <cellStyle name="Normal 2 2 9 2 4" xfId="6233"/>
    <cellStyle name="Normal 2 2 9 2 5" xfId="5174"/>
    <cellStyle name="Normal 2 2 9 3" xfId="281"/>
    <cellStyle name="Normal 2 2 9 3 2" xfId="681"/>
    <cellStyle name="Normal 2 2 9 3 2 2" xfId="682"/>
    <cellStyle name="Normal 2 2 9 3 2 2 2" xfId="6234"/>
    <cellStyle name="Normal 2 2 9 3 2 2 3" xfId="5180"/>
    <cellStyle name="Normal 2 2 9 3 2 3" xfId="6235"/>
    <cellStyle name="Normal 2 2 9 3 2 4" xfId="5179"/>
    <cellStyle name="Normal 2 2 9 3 3" xfId="683"/>
    <cellStyle name="Normal 2 2 9 3 3 2" xfId="6236"/>
    <cellStyle name="Normal 2 2 9 3 3 3" xfId="5181"/>
    <cellStyle name="Normal 2 2 9 3 4" xfId="6237"/>
    <cellStyle name="Normal 2 2 9 3 5" xfId="5178"/>
    <cellStyle name="Normal 2 2 9 4" xfId="684"/>
    <cellStyle name="Normal 2 2 9 4 2" xfId="685"/>
    <cellStyle name="Normal 2 2 9 4 2 2" xfId="6238"/>
    <cellStyle name="Normal 2 2 9 4 3" xfId="686"/>
    <cellStyle name="Normal 2 2 9 4 3 2" xfId="5183"/>
    <cellStyle name="Normal 2 2 9 4 4" xfId="5182"/>
    <cellStyle name="Normal 2 2 9 5" xfId="687"/>
    <cellStyle name="Normal 2 2 9 5 2" xfId="6239"/>
    <cellStyle name="Normal 2 2 9 5 3" xfId="5184"/>
    <cellStyle name="Normal 2 2 9 6" xfId="6240"/>
    <cellStyle name="Normal 2 2 9 7" xfId="5173"/>
    <cellStyle name="Normal 2 20" xfId="6241"/>
    <cellStyle name="Normal 2 21" xfId="4908"/>
    <cellStyle name="Normal 2 22" xfId="8"/>
    <cellStyle name="Normal 2 3" xfId="13"/>
    <cellStyle name="Normal 2 3 10" xfId="221"/>
    <cellStyle name="Normal 2 3 10 2" xfId="688"/>
    <cellStyle name="Normal 2 3 10 2 2" xfId="689"/>
    <cellStyle name="Normal 2 3 10 2 2 2" xfId="6242"/>
    <cellStyle name="Normal 2 3 10 2 2 3" xfId="5187"/>
    <cellStyle name="Normal 2 3 10 2 3" xfId="6243"/>
    <cellStyle name="Normal 2 3 10 2 4" xfId="5186"/>
    <cellStyle name="Normal 2 3 10 3" xfId="690"/>
    <cellStyle name="Normal 2 3 10 3 2" xfId="6244"/>
    <cellStyle name="Normal 2 3 10 3 3" xfId="5188"/>
    <cellStyle name="Normal 2 3 10 4" xfId="6245"/>
    <cellStyle name="Normal 2 3 10 5" xfId="5185"/>
    <cellStyle name="Normal 2 3 11" xfId="691"/>
    <cellStyle name="Normal 2 3 11 2" xfId="692"/>
    <cellStyle name="Normal 2 3 11 2 2" xfId="6246"/>
    <cellStyle name="Normal 2 3 11 2 3" xfId="5190"/>
    <cellStyle name="Normal 2 3 11 3" xfId="6247"/>
    <cellStyle name="Normal 2 3 11 4" xfId="5189"/>
    <cellStyle name="Normal 2 3 12" xfId="693"/>
    <cellStyle name="Normal 2 3 12 2" xfId="6248"/>
    <cellStyle name="Normal 2 3 12 3" xfId="5191"/>
    <cellStyle name="Normal 2 3 13" xfId="6249"/>
    <cellStyle name="Normal 2 3 14" xfId="4912"/>
    <cellStyle name="Normal 2 3 2" xfId="93"/>
    <cellStyle name="Normal 2 3 2 2" xfId="94"/>
    <cellStyle name="Normal 2 3 2 2 2" xfId="694"/>
    <cellStyle name="Normal 2 3 2 2 2 2" xfId="695"/>
    <cellStyle name="Normal 2 3 2 2 2 2 2" xfId="6250"/>
    <cellStyle name="Normal 2 3 2 2 2 2 3" xfId="5195"/>
    <cellStyle name="Normal 2 3 2 2 2 3" xfId="6251"/>
    <cellStyle name="Normal 2 3 2 2 2 4" xfId="5194"/>
    <cellStyle name="Normal 2 3 2 2 3" xfId="696"/>
    <cellStyle name="Normal 2 3 2 2 3 2" xfId="6252"/>
    <cellStyle name="Normal 2 3 2 2 3 3" xfId="5196"/>
    <cellStyle name="Normal 2 3 2 2 4" xfId="6253"/>
    <cellStyle name="Normal 2 3 2 2 5" xfId="5193"/>
    <cellStyle name="Normal 2 3 2 3" xfId="282"/>
    <cellStyle name="Normal 2 3 2 3 2" xfId="697"/>
    <cellStyle name="Normal 2 3 2 3 2 2" xfId="698"/>
    <cellStyle name="Normal 2 3 2 3 2 2 2" xfId="6254"/>
    <cellStyle name="Normal 2 3 2 3 2 2 3" xfId="5199"/>
    <cellStyle name="Normal 2 3 2 3 2 3" xfId="6255"/>
    <cellStyle name="Normal 2 3 2 3 2 4" xfId="5198"/>
    <cellStyle name="Normal 2 3 2 3 3" xfId="699"/>
    <cellStyle name="Normal 2 3 2 3 3 2" xfId="6256"/>
    <cellStyle name="Normal 2 3 2 3 3 3" xfId="5200"/>
    <cellStyle name="Normal 2 3 2 3 4" xfId="6257"/>
    <cellStyle name="Normal 2 3 2 3 5" xfId="5197"/>
    <cellStyle name="Normal 2 3 2 4" xfId="700"/>
    <cellStyle name="Normal 2 3 2 4 2" xfId="701"/>
    <cellStyle name="Normal 2 3 2 4 2 2" xfId="6258"/>
    <cellStyle name="Normal 2 3 2 4 2 3" xfId="5202"/>
    <cellStyle name="Normal 2 3 2 4 3" xfId="6259"/>
    <cellStyle name="Normal 2 3 2 4 4" xfId="5201"/>
    <cellStyle name="Normal 2 3 2 5" xfId="702"/>
    <cellStyle name="Normal 2 3 2 5 2" xfId="6260"/>
    <cellStyle name="Normal 2 3 2 5 3" xfId="5203"/>
    <cellStyle name="Normal 2 3 2 6" xfId="6261"/>
    <cellStyle name="Normal 2 3 2 7" xfId="5192"/>
    <cellStyle name="Normal 2 3 3" xfId="95"/>
    <cellStyle name="Normal 2 3 3 2" xfId="96"/>
    <cellStyle name="Normal 2 3 3 2 2" xfId="703"/>
    <cellStyle name="Normal 2 3 3 2 2 2" xfId="704"/>
    <cellStyle name="Normal 2 3 3 2 2 2 2" xfId="6262"/>
    <cellStyle name="Normal 2 3 3 2 2 2 3" xfId="5207"/>
    <cellStyle name="Normal 2 3 3 2 2 3" xfId="6263"/>
    <cellStyle name="Normal 2 3 3 2 2 4" xfId="5206"/>
    <cellStyle name="Normal 2 3 3 2 3" xfId="705"/>
    <cellStyle name="Normal 2 3 3 2 3 2" xfId="6264"/>
    <cellStyle name="Normal 2 3 3 2 3 3" xfId="5208"/>
    <cellStyle name="Normal 2 3 3 2 4" xfId="6265"/>
    <cellStyle name="Normal 2 3 3 2 5" xfId="5205"/>
    <cellStyle name="Normal 2 3 3 3" xfId="283"/>
    <cellStyle name="Normal 2 3 3 3 2" xfId="706"/>
    <cellStyle name="Normal 2 3 3 3 2 2" xfId="707"/>
    <cellStyle name="Normal 2 3 3 3 2 2 2" xfId="6266"/>
    <cellStyle name="Normal 2 3 3 3 2 2 3" xfId="5211"/>
    <cellStyle name="Normal 2 3 3 3 2 3" xfId="6267"/>
    <cellStyle name="Normal 2 3 3 3 2 4" xfId="5210"/>
    <cellStyle name="Normal 2 3 3 3 3" xfId="708"/>
    <cellStyle name="Normal 2 3 3 3 3 2" xfId="6268"/>
    <cellStyle name="Normal 2 3 3 3 3 3" xfId="5212"/>
    <cellStyle name="Normal 2 3 3 3 4" xfId="6269"/>
    <cellStyle name="Normal 2 3 3 3 5" xfId="5209"/>
    <cellStyle name="Normal 2 3 3 4" xfId="709"/>
    <cellStyle name="Normal 2 3 3 4 2" xfId="710"/>
    <cellStyle name="Normal 2 3 3 4 2 2" xfId="6270"/>
    <cellStyle name="Normal 2 3 3 4 2 3" xfId="5214"/>
    <cellStyle name="Normal 2 3 3 4 3" xfId="6271"/>
    <cellStyle name="Normal 2 3 3 4 4" xfId="5213"/>
    <cellStyle name="Normal 2 3 3 5" xfId="711"/>
    <cellStyle name="Normal 2 3 3 5 2" xfId="6272"/>
    <cellStyle name="Normal 2 3 3 5 3" xfId="5215"/>
    <cellStyle name="Normal 2 3 3 6" xfId="6273"/>
    <cellStyle name="Normal 2 3 3 7" xfId="5204"/>
    <cellStyle name="Normal 2 3 4" xfId="97"/>
    <cellStyle name="Normal 2 3 4 2" xfId="98"/>
    <cellStyle name="Normal 2 3 4 2 2" xfId="712"/>
    <cellStyle name="Normal 2 3 4 2 2 2" xfId="713"/>
    <cellStyle name="Normal 2 3 4 2 2 2 2" xfId="6274"/>
    <cellStyle name="Normal 2 3 4 2 2 2 3" xfId="5219"/>
    <cellStyle name="Normal 2 3 4 2 2 3" xfId="6275"/>
    <cellStyle name="Normal 2 3 4 2 2 4" xfId="5218"/>
    <cellStyle name="Normal 2 3 4 2 3" xfId="714"/>
    <cellStyle name="Normal 2 3 4 2 3 2" xfId="6276"/>
    <cellStyle name="Normal 2 3 4 2 3 3" xfId="5220"/>
    <cellStyle name="Normal 2 3 4 2 4" xfId="6277"/>
    <cellStyle name="Normal 2 3 4 2 5" xfId="5217"/>
    <cellStyle name="Normal 2 3 4 3" xfId="284"/>
    <cellStyle name="Normal 2 3 4 3 2" xfId="715"/>
    <cellStyle name="Normal 2 3 4 3 2 2" xfId="716"/>
    <cellStyle name="Normal 2 3 4 3 2 2 2" xfId="6278"/>
    <cellStyle name="Normal 2 3 4 3 2 2 3" xfId="5223"/>
    <cellStyle name="Normal 2 3 4 3 2 3" xfId="6279"/>
    <cellStyle name="Normal 2 3 4 3 2 4" xfId="5222"/>
    <cellStyle name="Normal 2 3 4 3 3" xfId="717"/>
    <cellStyle name="Normal 2 3 4 3 3 2" xfId="6280"/>
    <cellStyle name="Normal 2 3 4 3 3 3" xfId="5224"/>
    <cellStyle name="Normal 2 3 4 3 4" xfId="6281"/>
    <cellStyle name="Normal 2 3 4 3 5" xfId="5221"/>
    <cellStyle name="Normal 2 3 4 4" xfId="718"/>
    <cellStyle name="Normal 2 3 4 4 2" xfId="719"/>
    <cellStyle name="Normal 2 3 4 4 2 2" xfId="6282"/>
    <cellStyle name="Normal 2 3 4 4 2 3" xfId="5226"/>
    <cellStyle name="Normal 2 3 4 4 3" xfId="6283"/>
    <cellStyle name="Normal 2 3 4 4 4" xfId="5225"/>
    <cellStyle name="Normal 2 3 4 5" xfId="720"/>
    <cellStyle name="Normal 2 3 4 5 2" xfId="6284"/>
    <cellStyle name="Normal 2 3 4 5 3" xfId="5227"/>
    <cellStyle name="Normal 2 3 4 6" xfId="6285"/>
    <cellStyle name="Normal 2 3 4 7" xfId="5216"/>
    <cellStyle name="Normal 2 3 5" xfId="99"/>
    <cellStyle name="Normal 2 3 5 2" xfId="100"/>
    <cellStyle name="Normal 2 3 5 2 2" xfId="721"/>
    <cellStyle name="Normal 2 3 5 2 2 2" xfId="722"/>
    <cellStyle name="Normal 2 3 5 2 2 2 2" xfId="6286"/>
    <cellStyle name="Normal 2 3 5 2 2 2 3" xfId="5231"/>
    <cellStyle name="Normal 2 3 5 2 2 3" xfId="6287"/>
    <cellStyle name="Normal 2 3 5 2 2 4" xfId="5230"/>
    <cellStyle name="Normal 2 3 5 2 3" xfId="723"/>
    <cellStyle name="Normal 2 3 5 2 3 2" xfId="6288"/>
    <cellStyle name="Normal 2 3 5 2 3 3" xfId="5232"/>
    <cellStyle name="Normal 2 3 5 2 4" xfId="6289"/>
    <cellStyle name="Normal 2 3 5 2 5" xfId="5229"/>
    <cellStyle name="Normal 2 3 5 3" xfId="285"/>
    <cellStyle name="Normal 2 3 5 3 2" xfId="724"/>
    <cellStyle name="Normal 2 3 5 3 2 2" xfId="725"/>
    <cellStyle name="Normal 2 3 5 3 2 2 2" xfId="6290"/>
    <cellStyle name="Normal 2 3 5 3 2 2 3" xfId="5235"/>
    <cellStyle name="Normal 2 3 5 3 2 3" xfId="6291"/>
    <cellStyle name="Normal 2 3 5 3 2 4" xfId="5234"/>
    <cellStyle name="Normal 2 3 5 3 3" xfId="726"/>
    <cellStyle name="Normal 2 3 5 3 3 2" xfId="6292"/>
    <cellStyle name="Normal 2 3 5 3 3 3" xfId="5236"/>
    <cellStyle name="Normal 2 3 5 3 4" xfId="6293"/>
    <cellStyle name="Normal 2 3 5 3 5" xfId="5233"/>
    <cellStyle name="Normal 2 3 5 4" xfId="727"/>
    <cellStyle name="Normal 2 3 5 4 2" xfId="728"/>
    <cellStyle name="Normal 2 3 5 4 2 2" xfId="6294"/>
    <cellStyle name="Normal 2 3 5 4 2 3" xfId="5238"/>
    <cellStyle name="Normal 2 3 5 4 3" xfId="6295"/>
    <cellStyle name="Normal 2 3 5 4 4" xfId="5237"/>
    <cellStyle name="Normal 2 3 5 5" xfId="729"/>
    <cellStyle name="Normal 2 3 5 5 2" xfId="6296"/>
    <cellStyle name="Normal 2 3 5 5 3" xfId="5239"/>
    <cellStyle name="Normal 2 3 5 6" xfId="6297"/>
    <cellStyle name="Normal 2 3 5 7" xfId="5228"/>
    <cellStyle name="Normal 2 3 6" xfId="101"/>
    <cellStyle name="Normal 2 3 6 2" xfId="102"/>
    <cellStyle name="Normal 2 3 6 2 2" xfId="730"/>
    <cellStyle name="Normal 2 3 6 2 2 2" xfId="731"/>
    <cellStyle name="Normal 2 3 6 2 2 2 2" xfId="6298"/>
    <cellStyle name="Normal 2 3 6 2 2 2 3" xfId="5243"/>
    <cellStyle name="Normal 2 3 6 2 2 3" xfId="6299"/>
    <cellStyle name="Normal 2 3 6 2 2 4" xfId="5242"/>
    <cellStyle name="Normal 2 3 6 2 3" xfId="732"/>
    <cellStyle name="Normal 2 3 6 2 3 2" xfId="6300"/>
    <cellStyle name="Normal 2 3 6 2 3 3" xfId="5244"/>
    <cellStyle name="Normal 2 3 6 2 4" xfId="6301"/>
    <cellStyle name="Normal 2 3 6 2 5" xfId="5241"/>
    <cellStyle name="Normal 2 3 6 3" xfId="286"/>
    <cellStyle name="Normal 2 3 6 3 2" xfId="733"/>
    <cellStyle name="Normal 2 3 6 3 2 2" xfId="734"/>
    <cellStyle name="Normal 2 3 6 3 2 2 2" xfId="6302"/>
    <cellStyle name="Normal 2 3 6 3 2 2 3" xfId="5247"/>
    <cellStyle name="Normal 2 3 6 3 2 3" xfId="6303"/>
    <cellStyle name="Normal 2 3 6 3 2 4" xfId="5246"/>
    <cellStyle name="Normal 2 3 6 3 3" xfId="735"/>
    <cellStyle name="Normal 2 3 6 3 3 2" xfId="6304"/>
    <cellStyle name="Normal 2 3 6 3 3 3" xfId="5248"/>
    <cellStyle name="Normal 2 3 6 3 4" xfId="6305"/>
    <cellStyle name="Normal 2 3 6 3 5" xfId="5245"/>
    <cellStyle name="Normal 2 3 6 4" xfId="736"/>
    <cellStyle name="Normal 2 3 6 4 2" xfId="737"/>
    <cellStyle name="Normal 2 3 6 4 2 2" xfId="6306"/>
    <cellStyle name="Normal 2 3 6 4 2 3" xfId="5250"/>
    <cellStyle name="Normal 2 3 6 4 3" xfId="6307"/>
    <cellStyle name="Normal 2 3 6 4 4" xfId="5249"/>
    <cellStyle name="Normal 2 3 6 5" xfId="738"/>
    <cellStyle name="Normal 2 3 6 5 2" xfId="6308"/>
    <cellStyle name="Normal 2 3 6 5 3" xfId="5251"/>
    <cellStyle name="Normal 2 3 6 6" xfId="6309"/>
    <cellStyle name="Normal 2 3 6 7" xfId="5240"/>
    <cellStyle name="Normal 2 3 7" xfId="103"/>
    <cellStyle name="Normal 2 3 7 2" xfId="104"/>
    <cellStyle name="Normal 2 3 7 2 2" xfId="739"/>
    <cellStyle name="Normal 2 3 7 2 2 2" xfId="740"/>
    <cellStyle name="Normal 2 3 7 2 2 2 2" xfId="6310"/>
    <cellStyle name="Normal 2 3 7 2 2 2 3" xfId="5255"/>
    <cellStyle name="Normal 2 3 7 2 2 3" xfId="6311"/>
    <cellStyle name="Normal 2 3 7 2 2 4" xfId="5254"/>
    <cellStyle name="Normal 2 3 7 2 3" xfId="741"/>
    <cellStyle name="Normal 2 3 7 2 3 2" xfId="6312"/>
    <cellStyle name="Normal 2 3 7 2 3 3" xfId="5256"/>
    <cellStyle name="Normal 2 3 7 2 4" xfId="6313"/>
    <cellStyle name="Normal 2 3 7 2 5" xfId="5253"/>
    <cellStyle name="Normal 2 3 7 3" xfId="287"/>
    <cellStyle name="Normal 2 3 7 3 2" xfId="742"/>
    <cellStyle name="Normal 2 3 7 3 2 2" xfId="743"/>
    <cellStyle name="Normal 2 3 7 3 2 2 2" xfId="6314"/>
    <cellStyle name="Normal 2 3 7 3 2 2 3" xfId="5259"/>
    <cellStyle name="Normal 2 3 7 3 2 3" xfId="6315"/>
    <cellStyle name="Normal 2 3 7 3 2 4" xfId="5258"/>
    <cellStyle name="Normal 2 3 7 3 3" xfId="744"/>
    <cellStyle name="Normal 2 3 7 3 3 2" xfId="6316"/>
    <cellStyle name="Normal 2 3 7 3 3 3" xfId="5260"/>
    <cellStyle name="Normal 2 3 7 3 4" xfId="6317"/>
    <cellStyle name="Normal 2 3 7 3 5" xfId="5257"/>
    <cellStyle name="Normal 2 3 7 4" xfId="745"/>
    <cellStyle name="Normal 2 3 7 4 2" xfId="746"/>
    <cellStyle name="Normal 2 3 7 4 2 2" xfId="6318"/>
    <cellStyle name="Normal 2 3 7 4 2 3" xfId="5262"/>
    <cellStyle name="Normal 2 3 7 4 3" xfId="6319"/>
    <cellStyle name="Normal 2 3 7 4 4" xfId="5261"/>
    <cellStyle name="Normal 2 3 7 5" xfId="747"/>
    <cellStyle name="Normal 2 3 7 5 2" xfId="6320"/>
    <cellStyle name="Normal 2 3 7 5 3" xfId="5263"/>
    <cellStyle name="Normal 2 3 7 6" xfId="6321"/>
    <cellStyle name="Normal 2 3 7 7" xfId="5252"/>
    <cellStyle name="Normal 2 3 8" xfId="105"/>
    <cellStyle name="Normal 2 3 8 2" xfId="106"/>
    <cellStyle name="Normal 2 3 8 2 2" xfId="748"/>
    <cellStyle name="Normal 2 3 8 2 2 2" xfId="749"/>
    <cellStyle name="Normal 2 3 8 2 2 2 2" xfId="6322"/>
    <cellStyle name="Normal 2 3 8 2 2 2 3" xfId="5267"/>
    <cellStyle name="Normal 2 3 8 2 2 3" xfId="6323"/>
    <cellStyle name="Normal 2 3 8 2 2 4" xfId="5266"/>
    <cellStyle name="Normal 2 3 8 2 3" xfId="750"/>
    <cellStyle name="Normal 2 3 8 2 3 2" xfId="6324"/>
    <cellStyle name="Normal 2 3 8 2 3 3" xfId="5268"/>
    <cellStyle name="Normal 2 3 8 2 4" xfId="6325"/>
    <cellStyle name="Normal 2 3 8 2 5" xfId="5265"/>
    <cellStyle name="Normal 2 3 8 3" xfId="288"/>
    <cellStyle name="Normal 2 3 8 3 2" xfId="751"/>
    <cellStyle name="Normal 2 3 8 3 2 2" xfId="752"/>
    <cellStyle name="Normal 2 3 8 3 2 2 2" xfId="6326"/>
    <cellStyle name="Normal 2 3 8 3 2 2 3" xfId="5271"/>
    <cellStyle name="Normal 2 3 8 3 2 3" xfId="6327"/>
    <cellStyle name="Normal 2 3 8 3 2 4" xfId="5270"/>
    <cellStyle name="Normal 2 3 8 3 3" xfId="753"/>
    <cellStyle name="Normal 2 3 8 3 3 2" xfId="6328"/>
    <cellStyle name="Normal 2 3 8 3 3 3" xfId="5272"/>
    <cellStyle name="Normal 2 3 8 3 4" xfId="6329"/>
    <cellStyle name="Normal 2 3 8 3 5" xfId="5269"/>
    <cellStyle name="Normal 2 3 8 4" xfId="754"/>
    <cellStyle name="Normal 2 3 8 4 2" xfId="755"/>
    <cellStyle name="Normal 2 3 8 4 2 2" xfId="6330"/>
    <cellStyle name="Normal 2 3 8 4 2 3" xfId="5274"/>
    <cellStyle name="Normal 2 3 8 4 3" xfId="6331"/>
    <cellStyle name="Normal 2 3 8 4 4" xfId="5273"/>
    <cellStyle name="Normal 2 3 8 5" xfId="756"/>
    <cellStyle name="Normal 2 3 8 5 2" xfId="6332"/>
    <cellStyle name="Normal 2 3 8 5 3" xfId="5275"/>
    <cellStyle name="Normal 2 3 8 6" xfId="6333"/>
    <cellStyle name="Normal 2 3 8 7" xfId="5264"/>
    <cellStyle name="Normal 2 3 9" xfId="107"/>
    <cellStyle name="Normal 2 3 9 2" xfId="757"/>
    <cellStyle name="Normal 2 3 9 2 2" xfId="758"/>
    <cellStyle name="Normal 2 3 9 2 2 2" xfId="6334"/>
    <cellStyle name="Normal 2 3 9 2 2 3" xfId="5278"/>
    <cellStyle name="Normal 2 3 9 2 3" xfId="6335"/>
    <cellStyle name="Normal 2 3 9 2 4" xfId="5277"/>
    <cellStyle name="Normal 2 3 9 3" xfId="759"/>
    <cellStyle name="Normal 2 3 9 3 2" xfId="6336"/>
    <cellStyle name="Normal 2 3 9 3 3" xfId="5279"/>
    <cellStyle name="Normal 2 3 9 4" xfId="6337"/>
    <cellStyle name="Normal 2 3 9 5" xfId="5276"/>
    <cellStyle name="Normal 2 4" xfId="16"/>
    <cellStyle name="Normal 2 5" xfId="44"/>
    <cellStyle name="Normal 2 5 10" xfId="5280"/>
    <cellStyle name="Normal 2 5 2" xfId="108"/>
    <cellStyle name="Normal 2 5 2 2" xfId="109"/>
    <cellStyle name="Normal 2 5 2 2 2" xfId="760"/>
    <cellStyle name="Normal 2 5 2 2 2 2" xfId="761"/>
    <cellStyle name="Normal 2 5 2 2 2 2 2" xfId="6338"/>
    <cellStyle name="Normal 2 5 2 2 2 2 3" xfId="5284"/>
    <cellStyle name="Normal 2 5 2 2 2 3" xfId="6339"/>
    <cellStyle name="Normal 2 5 2 2 2 4" xfId="5283"/>
    <cellStyle name="Normal 2 5 2 2 3" xfId="762"/>
    <cellStyle name="Normal 2 5 2 2 3 2" xfId="6340"/>
    <cellStyle name="Normal 2 5 2 2 3 3" xfId="5285"/>
    <cellStyle name="Normal 2 5 2 2 4" xfId="6341"/>
    <cellStyle name="Normal 2 5 2 2 5" xfId="5282"/>
    <cellStyle name="Normal 2 5 2 3" xfId="289"/>
    <cellStyle name="Normal 2 5 2 3 2" xfId="763"/>
    <cellStyle name="Normal 2 5 2 3 2 2" xfId="764"/>
    <cellStyle name="Normal 2 5 2 3 2 2 2" xfId="6342"/>
    <cellStyle name="Normal 2 5 2 3 2 2 3" xfId="5288"/>
    <cellStyle name="Normal 2 5 2 3 2 3" xfId="6343"/>
    <cellStyle name="Normal 2 5 2 3 2 4" xfId="5287"/>
    <cellStyle name="Normal 2 5 2 3 3" xfId="765"/>
    <cellStyle name="Normal 2 5 2 3 3 2" xfId="6344"/>
    <cellStyle name="Normal 2 5 2 3 3 3" xfId="5289"/>
    <cellStyle name="Normal 2 5 2 3 4" xfId="6345"/>
    <cellStyle name="Normal 2 5 2 3 5" xfId="5286"/>
    <cellStyle name="Normal 2 5 2 4" xfId="766"/>
    <cellStyle name="Normal 2 5 2 4 2" xfId="767"/>
    <cellStyle name="Normal 2 5 2 4 2 2" xfId="6346"/>
    <cellStyle name="Normal 2 5 2 4 2 3" xfId="5291"/>
    <cellStyle name="Normal 2 5 2 4 3" xfId="6347"/>
    <cellStyle name="Normal 2 5 2 4 4" xfId="5290"/>
    <cellStyle name="Normal 2 5 2 5" xfId="768"/>
    <cellStyle name="Normal 2 5 2 5 2" xfId="6348"/>
    <cellStyle name="Normal 2 5 2 5 3" xfId="5292"/>
    <cellStyle name="Normal 2 5 2 6" xfId="6349"/>
    <cellStyle name="Normal 2 5 2 7" xfId="5281"/>
    <cellStyle name="Normal 2 5 3" xfId="110"/>
    <cellStyle name="Normal 2 5 3 2" xfId="769"/>
    <cellStyle name="Normal 2 5 3 2 2" xfId="770"/>
    <cellStyle name="Normal 2 5 3 2 2 2" xfId="6350"/>
    <cellStyle name="Normal 2 5 3 2 2 3" xfId="5295"/>
    <cellStyle name="Normal 2 5 3 2 3" xfId="6351"/>
    <cellStyle name="Normal 2 5 3 2 4" xfId="5294"/>
    <cellStyle name="Normal 2 5 3 3" xfId="771"/>
    <cellStyle name="Normal 2 5 3 3 2" xfId="6352"/>
    <cellStyle name="Normal 2 5 3 3 3" xfId="5296"/>
    <cellStyle name="Normal 2 5 3 4" xfId="6353"/>
    <cellStyle name="Normal 2 5 3 5" xfId="5293"/>
    <cellStyle name="Normal 2 5 4" xfId="264"/>
    <cellStyle name="Normal 2 5 4 2" xfId="772"/>
    <cellStyle name="Normal 2 5 4 2 2" xfId="773"/>
    <cellStyle name="Normal 2 5 4 2 2 2" xfId="6354"/>
    <cellStyle name="Normal 2 5 4 2 2 3" xfId="5299"/>
    <cellStyle name="Normal 2 5 4 2 3" xfId="6355"/>
    <cellStyle name="Normal 2 5 4 2 4" xfId="5298"/>
    <cellStyle name="Normal 2 5 4 3" xfId="774"/>
    <cellStyle name="Normal 2 5 4 3 2" xfId="6356"/>
    <cellStyle name="Normal 2 5 4 3 3" xfId="5300"/>
    <cellStyle name="Normal 2 5 4 4" xfId="6357"/>
    <cellStyle name="Normal 2 5 4 5" xfId="5297"/>
    <cellStyle name="Normal 2 5 5" xfId="775"/>
    <cellStyle name="Normal 2 5 5 2" xfId="776"/>
    <cellStyle name="Normal 2 5 5 2 2" xfId="6358"/>
    <cellStyle name="Normal 2 5 5 2 3" xfId="5302"/>
    <cellStyle name="Normal 2 5 5 3" xfId="6359"/>
    <cellStyle name="Normal 2 5 5 4" xfId="5301"/>
    <cellStyle name="Normal 2 5 6" xfId="777"/>
    <cellStyle name="Normal 2 5 6 2" xfId="778"/>
    <cellStyle name="Normal 2 5 6 2 2" xfId="5304"/>
    <cellStyle name="Normal 2 5 6 3" xfId="5303"/>
    <cellStyle name="Normal 2 5 7" xfId="779"/>
    <cellStyle name="Normal 2 5 7 2" xfId="780"/>
    <cellStyle name="Normal 2 5 7 2 2" xfId="5306"/>
    <cellStyle name="Normal 2 5 7 3" xfId="5305"/>
    <cellStyle name="Normal 2 5 8" xfId="781"/>
    <cellStyle name="Normal 2 5 9" xfId="782"/>
    <cellStyle name="Normal 2 5 9 2" xfId="5307"/>
    <cellStyle name="Normal 2 6" xfId="111"/>
    <cellStyle name="Normal 2 6 2" xfId="112"/>
    <cellStyle name="Normal 2 6 2 2" xfId="783"/>
    <cellStyle name="Normal 2 6 2 2 2" xfId="784"/>
    <cellStyle name="Normal 2 6 2 2 2 2" xfId="6360"/>
    <cellStyle name="Normal 2 6 2 2 2 3" xfId="5311"/>
    <cellStyle name="Normal 2 6 2 2 3" xfId="6361"/>
    <cellStyle name="Normal 2 6 2 2 4" xfId="5310"/>
    <cellStyle name="Normal 2 6 2 3" xfId="785"/>
    <cellStyle name="Normal 2 6 2 3 2" xfId="6362"/>
    <cellStyle name="Normal 2 6 2 3 3" xfId="5312"/>
    <cellStyle name="Normal 2 6 2 4" xfId="6363"/>
    <cellStyle name="Normal 2 6 2 5" xfId="5309"/>
    <cellStyle name="Normal 2 6 3" xfId="290"/>
    <cellStyle name="Normal 2 6 3 2" xfId="786"/>
    <cellStyle name="Normal 2 6 3 2 2" xfId="787"/>
    <cellStyle name="Normal 2 6 3 2 2 2" xfId="6364"/>
    <cellStyle name="Normal 2 6 3 2 2 3" xfId="5315"/>
    <cellStyle name="Normal 2 6 3 2 3" xfId="6365"/>
    <cellStyle name="Normal 2 6 3 2 4" xfId="5314"/>
    <cellStyle name="Normal 2 6 3 3" xfId="788"/>
    <cellStyle name="Normal 2 6 3 3 2" xfId="6366"/>
    <cellStyle name="Normal 2 6 3 3 3" xfId="5316"/>
    <cellStyle name="Normal 2 6 3 4" xfId="6367"/>
    <cellStyle name="Normal 2 6 3 5" xfId="5313"/>
    <cellStyle name="Normal 2 6 4" xfId="789"/>
    <cellStyle name="Normal 2 6 4 2" xfId="790"/>
    <cellStyle name="Normal 2 6 4 2 2" xfId="6368"/>
    <cellStyle name="Normal 2 6 4 2 3" xfId="5318"/>
    <cellStyle name="Normal 2 6 4 3" xfId="6369"/>
    <cellStyle name="Normal 2 6 4 4" xfId="5317"/>
    <cellStyle name="Normal 2 6 5" xfId="791"/>
    <cellStyle name="Normal 2 6 5 2" xfId="6370"/>
    <cellStyle name="Normal 2 6 5 3" xfId="5319"/>
    <cellStyle name="Normal 2 6 6" xfId="6371"/>
    <cellStyle name="Normal 2 6 7" xfId="5308"/>
    <cellStyle name="Normal 2 7" xfId="46"/>
    <cellStyle name="Normal 2 7 2" xfId="113"/>
    <cellStyle name="Normal 2 7 2 2" xfId="792"/>
    <cellStyle name="Normal 2 7 2 2 2" xfId="793"/>
    <cellStyle name="Normal 2 7 2 2 2 2" xfId="6372"/>
    <cellStyle name="Normal 2 7 2 2 2 3" xfId="5323"/>
    <cellStyle name="Normal 2 7 2 2 3" xfId="6373"/>
    <cellStyle name="Normal 2 7 2 2 4" xfId="5322"/>
    <cellStyle name="Normal 2 7 2 3" xfId="794"/>
    <cellStyle name="Normal 2 7 2 3 2" xfId="6374"/>
    <cellStyle name="Normal 2 7 2 3 3" xfId="5324"/>
    <cellStyle name="Normal 2 7 2 4" xfId="6375"/>
    <cellStyle name="Normal 2 7 2 5" xfId="5321"/>
    <cellStyle name="Normal 2 7 3" xfId="266"/>
    <cellStyle name="Normal 2 7 3 2" xfId="795"/>
    <cellStyle name="Normal 2 7 3 2 2" xfId="796"/>
    <cellStyle name="Normal 2 7 3 2 2 2" xfId="6376"/>
    <cellStyle name="Normal 2 7 3 2 2 3" xfId="5327"/>
    <cellStyle name="Normal 2 7 3 2 3" xfId="6377"/>
    <cellStyle name="Normal 2 7 3 2 4" xfId="5326"/>
    <cellStyle name="Normal 2 7 3 3" xfId="797"/>
    <cellStyle name="Normal 2 7 3 3 2" xfId="6378"/>
    <cellStyle name="Normal 2 7 3 3 3" xfId="5328"/>
    <cellStyle name="Normal 2 7 3 4" xfId="6379"/>
    <cellStyle name="Normal 2 7 3 5" xfId="5325"/>
    <cellStyle name="Normal 2 7 4" xfId="798"/>
    <cellStyle name="Normal 2 7 4 2" xfId="799"/>
    <cellStyle name="Normal 2 7 4 2 2" xfId="6380"/>
    <cellStyle name="Normal 2 7 4 2 3" xfId="5330"/>
    <cellStyle name="Normal 2 7 4 3" xfId="6381"/>
    <cellStyle name="Normal 2 7 4 4" xfId="5329"/>
    <cellStyle name="Normal 2 7 5" xfId="800"/>
    <cellStyle name="Normal 2 7 5 2" xfId="6382"/>
    <cellStyle name="Normal 2 7 5 3" xfId="5331"/>
    <cellStyle name="Normal 2 7 6" xfId="6383"/>
    <cellStyle name="Normal 2 7 7" xfId="5320"/>
    <cellStyle name="Normal 2 8" xfId="48"/>
    <cellStyle name="Normal 2 8 2" xfId="114"/>
    <cellStyle name="Normal 2 8 2 2" xfId="801"/>
    <cellStyle name="Normal 2 8 2 2 2" xfId="802"/>
    <cellStyle name="Normal 2 8 2 2 2 2" xfId="6384"/>
    <cellStyle name="Normal 2 8 2 2 2 3" xfId="5335"/>
    <cellStyle name="Normal 2 8 2 2 3" xfId="6385"/>
    <cellStyle name="Normal 2 8 2 2 4" xfId="5334"/>
    <cellStyle name="Normal 2 8 2 3" xfId="803"/>
    <cellStyle name="Normal 2 8 2 3 2" xfId="6386"/>
    <cellStyle name="Normal 2 8 2 3 3" xfId="5336"/>
    <cellStyle name="Normal 2 8 2 4" xfId="6387"/>
    <cellStyle name="Normal 2 8 2 5" xfId="5333"/>
    <cellStyle name="Normal 2 8 3" xfId="267"/>
    <cellStyle name="Normal 2 8 3 2" xfId="804"/>
    <cellStyle name="Normal 2 8 3 2 2" xfId="805"/>
    <cellStyle name="Normal 2 8 3 2 2 2" xfId="6388"/>
    <cellStyle name="Normal 2 8 3 2 2 3" xfId="5339"/>
    <cellStyle name="Normal 2 8 3 2 3" xfId="6389"/>
    <cellStyle name="Normal 2 8 3 2 4" xfId="5338"/>
    <cellStyle name="Normal 2 8 3 3" xfId="806"/>
    <cellStyle name="Normal 2 8 3 3 2" xfId="6390"/>
    <cellStyle name="Normal 2 8 3 3 3" xfId="5340"/>
    <cellStyle name="Normal 2 8 3 4" xfId="6391"/>
    <cellStyle name="Normal 2 8 3 5" xfId="5337"/>
    <cellStyle name="Normal 2 8 4" xfId="807"/>
    <cellStyle name="Normal 2 8 4 2" xfId="808"/>
    <cellStyle name="Normal 2 8 4 2 2" xfId="6392"/>
    <cellStyle name="Normal 2 8 4 3" xfId="809"/>
    <cellStyle name="Normal 2 8 4 3 2" xfId="5342"/>
    <cellStyle name="Normal 2 8 4 4" xfId="5341"/>
    <cellStyle name="Normal 2 8 5" xfId="810"/>
    <cellStyle name="Normal 2 8 5 2" xfId="6393"/>
    <cellStyle name="Normal 2 8 5 3" xfId="5343"/>
    <cellStyle name="Normal 2 8 6" xfId="6394"/>
    <cellStyle name="Normal 2 8 7" xfId="5332"/>
    <cellStyle name="Normal 2 9" xfId="115"/>
    <cellStyle name="Normal 2 9 2" xfId="116"/>
    <cellStyle name="Normal 2 9 2 2" xfId="811"/>
    <cellStyle name="Normal 2 9 2 2 2" xfId="812"/>
    <cellStyle name="Normal 2 9 2 2 2 2" xfId="6395"/>
    <cellStyle name="Normal 2 9 2 2 2 3" xfId="5347"/>
    <cellStyle name="Normal 2 9 2 2 3" xfId="6396"/>
    <cellStyle name="Normal 2 9 2 2 4" xfId="5346"/>
    <cellStyle name="Normal 2 9 2 3" xfId="813"/>
    <cellStyle name="Normal 2 9 2 3 2" xfId="6397"/>
    <cellStyle name="Normal 2 9 2 3 3" xfId="5348"/>
    <cellStyle name="Normal 2 9 2 4" xfId="6398"/>
    <cellStyle name="Normal 2 9 2 5" xfId="5345"/>
    <cellStyle name="Normal 2 9 3" xfId="291"/>
    <cellStyle name="Normal 2 9 3 2" xfId="814"/>
    <cellStyle name="Normal 2 9 3 2 2" xfId="815"/>
    <cellStyle name="Normal 2 9 3 2 2 2" xfId="6399"/>
    <cellStyle name="Normal 2 9 3 2 2 3" xfId="5351"/>
    <cellStyle name="Normal 2 9 3 2 3" xfId="6400"/>
    <cellStyle name="Normal 2 9 3 2 4" xfId="5350"/>
    <cellStyle name="Normal 2 9 3 3" xfId="816"/>
    <cellStyle name="Normal 2 9 3 3 2" xfId="6401"/>
    <cellStyle name="Normal 2 9 3 3 3" xfId="5352"/>
    <cellStyle name="Normal 2 9 3 4" xfId="6402"/>
    <cellStyle name="Normal 2 9 3 5" xfId="5349"/>
    <cellStyle name="Normal 2 9 4" xfId="817"/>
    <cellStyle name="Normal 2 9 4 2" xfId="818"/>
    <cellStyle name="Normal 2 9 4 2 2" xfId="6403"/>
    <cellStyle name="Normal 2 9 4 3" xfId="819"/>
    <cellStyle name="Normal 2 9 4 3 2" xfId="5354"/>
    <cellStyle name="Normal 2 9 4 4" xfId="5353"/>
    <cellStyle name="Normal 2 9 5" xfId="820"/>
    <cellStyle name="Normal 2 9 5 2" xfId="6404"/>
    <cellStyle name="Normal 2 9 5 3" xfId="5355"/>
    <cellStyle name="Normal 2 9 6" xfId="6405"/>
    <cellStyle name="Normal 2 9 7" xfId="5344"/>
    <cellStyle name="Normal 20" xfId="402"/>
    <cellStyle name="Normal 20 2" xfId="821"/>
    <cellStyle name="Normal 20 2 2" xfId="822"/>
    <cellStyle name="Normal 20 2 2 2" xfId="823"/>
    <cellStyle name="Normal 20 2 2 2 2" xfId="824"/>
    <cellStyle name="Normal 20 2 2 3" xfId="825"/>
    <cellStyle name="Normal 20 2 3" xfId="826"/>
    <cellStyle name="Normal 20 2 3 2" xfId="827"/>
    <cellStyle name="Normal 20 2 4" xfId="828"/>
    <cellStyle name="Normal 20 2 4 2" xfId="829"/>
    <cellStyle name="Normal 20 2 4 2 2" xfId="5357"/>
    <cellStyle name="Normal 20 2 4 3" xfId="5356"/>
    <cellStyle name="Normal 20 2 5" xfId="830"/>
    <cellStyle name="Normal 20 3" xfId="831"/>
    <cellStyle name="Normal 20 3 2" xfId="832"/>
    <cellStyle name="Normal 20 3 2 2" xfId="833"/>
    <cellStyle name="Normal 20 3 2 2 2" xfId="834"/>
    <cellStyle name="Normal 20 3 2 3" xfId="835"/>
    <cellStyle name="Normal 20 3 3" xfId="836"/>
    <cellStyle name="Normal 20 3 3 2" xfId="837"/>
    <cellStyle name="Normal 20 3 4" xfId="838"/>
    <cellStyle name="Normal 20 4" xfId="839"/>
    <cellStyle name="Normal 20 4 2" xfId="840"/>
    <cellStyle name="Normal 20 4 2 2" xfId="841"/>
    <cellStyle name="Normal 20 4 3" xfId="842"/>
    <cellStyle name="Normal 20 5" xfId="843"/>
    <cellStyle name="Normal 20 5 2" xfId="844"/>
    <cellStyle name="Normal 20 5 2 2" xfId="845"/>
    <cellStyle name="Normal 20 5 3" xfId="846"/>
    <cellStyle name="Normal 20 6" xfId="847"/>
    <cellStyle name="Normal 20 6 2" xfId="848"/>
    <cellStyle name="Normal 20 7" xfId="849"/>
    <cellStyle name="Normal 20 7 2" xfId="850"/>
    <cellStyle name="Normal 20 8" xfId="851"/>
    <cellStyle name="Normal 21" xfId="407"/>
    <cellStyle name="Normal 21 2" xfId="852"/>
    <cellStyle name="Normal 21 2 2" xfId="853"/>
    <cellStyle name="Normal 21 2 2 2" xfId="854"/>
    <cellStyle name="Normal 21 2 2 2 2" xfId="855"/>
    <cellStyle name="Normal 21 2 2 3" xfId="856"/>
    <cellStyle name="Normal 21 2 3" xfId="857"/>
    <cellStyle name="Normal 21 2 3 2" xfId="858"/>
    <cellStyle name="Normal 21 2 4" xfId="859"/>
    <cellStyle name="Normal 21 2 5" xfId="6024"/>
    <cellStyle name="Normal 21 3" xfId="860"/>
    <cellStyle name="Normal 21 3 2" xfId="861"/>
    <cellStyle name="Normal 21 3 2 2" xfId="862"/>
    <cellStyle name="Normal 21 3 3" xfId="863"/>
    <cellStyle name="Normal 21 4" xfId="864"/>
    <cellStyle name="Normal 21 4 2" xfId="865"/>
    <cellStyle name="Normal 21 4 2 2" xfId="866"/>
    <cellStyle name="Normal 21 4 3" xfId="867"/>
    <cellStyle name="Normal 21 5" xfId="868"/>
    <cellStyle name="Normal 21 5 2" xfId="869"/>
    <cellStyle name="Normal 21 6" xfId="870"/>
    <cellStyle name="Normal 21 6 2" xfId="871"/>
    <cellStyle name="Normal 21 7" xfId="872"/>
    <cellStyle name="Normal 21 7 2" xfId="873"/>
    <cellStyle name="Normal 21 7 2 2" xfId="5359"/>
    <cellStyle name="Normal 21 7 3" xfId="5358"/>
    <cellStyle name="Normal 21 8" xfId="874"/>
    <cellStyle name="Normal 22" xfId="409"/>
    <cellStyle name="Normal 22 2" xfId="875"/>
    <cellStyle name="Normal 22 2 2" xfId="876"/>
    <cellStyle name="Normal 22 2 2 2" xfId="5361"/>
    <cellStyle name="Normal 22 2 3" xfId="5360"/>
    <cellStyle name="Normal 22 2 4" xfId="6954"/>
    <cellStyle name="Normal 22 3" xfId="877"/>
    <cellStyle name="Normal 23" xfId="878"/>
    <cellStyle name="Normal 23 2" xfId="879"/>
    <cellStyle name="Normal 23 3" xfId="880"/>
    <cellStyle name="Normal 23 3 2" xfId="5363"/>
    <cellStyle name="Normal 23 4" xfId="5362"/>
    <cellStyle name="Normal 24" xfId="881"/>
    <cellStyle name="Normal 24 2" xfId="5364"/>
    <cellStyle name="Normal 25" xfId="406"/>
    <cellStyle name="Normal 25 2" xfId="882"/>
    <cellStyle name="Normal 25 2 2" xfId="883"/>
    <cellStyle name="Normal 25 2 2 2" xfId="5367"/>
    <cellStyle name="Normal 25 2 3" xfId="5366"/>
    <cellStyle name="Normal 25 3" xfId="884"/>
    <cellStyle name="Normal 25 3 2" xfId="5368"/>
    <cellStyle name="Normal 25 4" xfId="5365"/>
    <cellStyle name="Normal 26" xfId="4905"/>
    <cellStyle name="Normal 27" xfId="6952"/>
    <cellStyle name="Normal 28" xfId="4"/>
    <cellStyle name="Normal 3" xfId="9"/>
    <cellStyle name="Normal 3 2" xfId="23"/>
    <cellStyle name="Normal 3 3" xfId="885"/>
    <cellStyle name="Normal 4" xfId="15"/>
    <cellStyle name="Normal 4 10" xfId="117"/>
    <cellStyle name="Normal 4 10 2" xfId="886"/>
    <cellStyle name="Normal 4 10 2 2" xfId="887"/>
    <cellStyle name="Normal 4 10 2 2 2" xfId="6406"/>
    <cellStyle name="Normal 4 10 2 3" xfId="888"/>
    <cellStyle name="Normal 4 10 2 3 2" xfId="5371"/>
    <cellStyle name="Normal 4 10 2 4" xfId="5370"/>
    <cellStyle name="Normal 4 10 3" xfId="889"/>
    <cellStyle name="Normal 4 10 3 2" xfId="6407"/>
    <cellStyle name="Normal 4 10 3 3" xfId="5372"/>
    <cellStyle name="Normal 4 10 4" xfId="6408"/>
    <cellStyle name="Normal 4 10 5" xfId="5369"/>
    <cellStyle name="Normal 4 11" xfId="223"/>
    <cellStyle name="Normal 4 11 2" xfId="890"/>
    <cellStyle name="Normal 4 11 2 2" xfId="891"/>
    <cellStyle name="Normal 4 11 2 2 2" xfId="6409"/>
    <cellStyle name="Normal 4 11 2 2 3" xfId="5375"/>
    <cellStyle name="Normal 4 11 2 3" xfId="6410"/>
    <cellStyle name="Normal 4 11 2 4" xfId="5374"/>
    <cellStyle name="Normal 4 11 3" xfId="892"/>
    <cellStyle name="Normal 4 11 3 2" xfId="6411"/>
    <cellStyle name="Normal 4 11 3 3" xfId="5376"/>
    <cellStyle name="Normal 4 11 4" xfId="6412"/>
    <cellStyle name="Normal 4 11 5" xfId="5373"/>
    <cellStyle name="Normal 4 12" xfId="893"/>
    <cellStyle name="Normal 4 12 2" xfId="894"/>
    <cellStyle name="Normal 4 12 2 2" xfId="6413"/>
    <cellStyle name="Normal 4 12 2 3" xfId="5378"/>
    <cellStyle name="Normal 4 12 3" xfId="6414"/>
    <cellStyle name="Normal 4 12 4" xfId="5377"/>
    <cellStyle name="Normal 4 13" xfId="895"/>
    <cellStyle name="Normal 4 13 2" xfId="6415"/>
    <cellStyle name="Normal 4 13 3" xfId="5379"/>
    <cellStyle name="Normal 4 14" xfId="6416"/>
    <cellStyle name="Normal 4 15" xfId="4907"/>
    <cellStyle name="Normal 4 2" xfId="24"/>
    <cellStyle name="Normal 4 3" xfId="118"/>
    <cellStyle name="Normal 4 3 10" xfId="5380"/>
    <cellStyle name="Normal 4 3 2" xfId="119"/>
    <cellStyle name="Normal 4 3 2 2" xfId="896"/>
    <cellStyle name="Normal 4 3 2 2 2" xfId="897"/>
    <cellStyle name="Normal 4 3 2 2 2 2" xfId="6417"/>
    <cellStyle name="Normal 4 3 2 2 2 3" xfId="5383"/>
    <cellStyle name="Normal 4 3 2 2 3" xfId="6418"/>
    <cellStyle name="Normal 4 3 2 2 4" xfId="5382"/>
    <cellStyle name="Normal 4 3 2 3" xfId="898"/>
    <cellStyle name="Normal 4 3 2 3 2" xfId="6419"/>
    <cellStyle name="Normal 4 3 2 3 3" xfId="5384"/>
    <cellStyle name="Normal 4 3 2 4" xfId="6420"/>
    <cellStyle name="Normal 4 3 2 5" xfId="5381"/>
    <cellStyle name="Normal 4 3 3" xfId="292"/>
    <cellStyle name="Normal 4 3 3 2" xfId="899"/>
    <cellStyle name="Normal 4 3 3 2 2" xfId="900"/>
    <cellStyle name="Normal 4 3 3 2 2 2" xfId="6421"/>
    <cellStyle name="Normal 4 3 3 2 2 3" xfId="5387"/>
    <cellStyle name="Normal 4 3 3 2 3" xfId="6422"/>
    <cellStyle name="Normal 4 3 3 2 4" xfId="5386"/>
    <cellStyle name="Normal 4 3 3 3" xfId="901"/>
    <cellStyle name="Normal 4 3 3 3 2" xfId="6423"/>
    <cellStyle name="Normal 4 3 3 3 3" xfId="5388"/>
    <cellStyle name="Normal 4 3 3 4" xfId="6424"/>
    <cellStyle name="Normal 4 3 3 5" xfId="5385"/>
    <cellStyle name="Normal 4 3 4" xfId="902"/>
    <cellStyle name="Normal 4 3 4 2" xfId="903"/>
    <cellStyle name="Normal 4 3 4 2 2" xfId="6425"/>
    <cellStyle name="Normal 4 3 4 2 3" xfId="5390"/>
    <cellStyle name="Normal 4 3 4 3" xfId="6426"/>
    <cellStyle name="Normal 4 3 4 4" xfId="5389"/>
    <cellStyle name="Normal 4 3 5" xfId="904"/>
    <cellStyle name="Normal 4 3 5 2" xfId="905"/>
    <cellStyle name="Normal 4 3 5 2 2" xfId="5392"/>
    <cellStyle name="Normal 4 3 5 3" xfId="5391"/>
    <cellStyle name="Normal 4 3 6" xfId="906"/>
    <cellStyle name="Normal 4 3 6 2" xfId="907"/>
    <cellStyle name="Normal 4 3 6 2 2" xfId="5394"/>
    <cellStyle name="Normal 4 3 6 3" xfId="5393"/>
    <cellStyle name="Normal 4 3 7" xfId="908"/>
    <cellStyle name="Normal 4 3 7 2" xfId="909"/>
    <cellStyle name="Normal 4 3 7 2 2" xfId="5396"/>
    <cellStyle name="Normal 4 3 7 3" xfId="5395"/>
    <cellStyle name="Normal 4 3 8" xfId="910"/>
    <cellStyle name="Normal 4 3 9" xfId="911"/>
    <cellStyle name="Normal 4 3 9 2" xfId="5397"/>
    <cellStyle name="Normal 4 4" xfId="120"/>
    <cellStyle name="Normal 4 4 2" xfId="121"/>
    <cellStyle name="Normal 4 4 2 2" xfId="912"/>
    <cellStyle name="Normal 4 4 2 2 2" xfId="913"/>
    <cellStyle name="Normal 4 4 2 2 2 2" xfId="6427"/>
    <cellStyle name="Normal 4 4 2 2 2 3" xfId="5401"/>
    <cellStyle name="Normal 4 4 2 2 3" xfId="6428"/>
    <cellStyle name="Normal 4 4 2 2 4" xfId="5400"/>
    <cellStyle name="Normal 4 4 2 3" xfId="914"/>
    <cellStyle name="Normal 4 4 2 3 2" xfId="6429"/>
    <cellStyle name="Normal 4 4 2 3 3" xfId="5402"/>
    <cellStyle name="Normal 4 4 2 4" xfId="6430"/>
    <cellStyle name="Normal 4 4 2 5" xfId="5399"/>
    <cellStyle name="Normal 4 4 3" xfId="293"/>
    <cellStyle name="Normal 4 4 3 2" xfId="915"/>
    <cellStyle name="Normal 4 4 3 2 2" xfId="916"/>
    <cellStyle name="Normal 4 4 3 2 2 2" xfId="6431"/>
    <cellStyle name="Normal 4 4 3 2 2 3" xfId="5405"/>
    <cellStyle name="Normal 4 4 3 2 3" xfId="6432"/>
    <cellStyle name="Normal 4 4 3 2 4" xfId="5404"/>
    <cellStyle name="Normal 4 4 3 3" xfId="917"/>
    <cellStyle name="Normal 4 4 3 3 2" xfId="6433"/>
    <cellStyle name="Normal 4 4 3 3 3" xfId="5406"/>
    <cellStyle name="Normal 4 4 3 4" xfId="6434"/>
    <cellStyle name="Normal 4 4 3 5" xfId="5403"/>
    <cellStyle name="Normal 4 4 4" xfId="918"/>
    <cellStyle name="Normal 4 4 4 2" xfId="919"/>
    <cellStyle name="Normal 4 4 4 2 2" xfId="6435"/>
    <cellStyle name="Normal 4 4 4 2 3" xfId="5408"/>
    <cellStyle name="Normal 4 4 4 3" xfId="6436"/>
    <cellStyle name="Normal 4 4 4 4" xfId="5407"/>
    <cellStyle name="Normal 4 4 5" xfId="920"/>
    <cellStyle name="Normal 4 4 5 2" xfId="6437"/>
    <cellStyle name="Normal 4 4 5 3" xfId="5409"/>
    <cellStyle name="Normal 4 4 6" xfId="6438"/>
    <cellStyle name="Normal 4 4 7" xfId="5398"/>
    <cellStyle name="Normal 4 5" xfId="122"/>
    <cellStyle name="Normal 4 5 2" xfId="123"/>
    <cellStyle name="Normal 4 5 2 2" xfId="921"/>
    <cellStyle name="Normal 4 5 2 2 2" xfId="922"/>
    <cellStyle name="Normal 4 5 2 2 2 2" xfId="6439"/>
    <cellStyle name="Normal 4 5 2 2 2 3" xfId="5413"/>
    <cellStyle name="Normal 4 5 2 2 3" xfId="6440"/>
    <cellStyle name="Normal 4 5 2 2 4" xfId="5412"/>
    <cellStyle name="Normal 4 5 2 3" xfId="923"/>
    <cellStyle name="Normal 4 5 2 3 2" xfId="6441"/>
    <cellStyle name="Normal 4 5 2 3 3" xfId="5414"/>
    <cellStyle name="Normal 4 5 2 4" xfId="6442"/>
    <cellStyle name="Normal 4 5 2 5" xfId="5411"/>
    <cellStyle name="Normal 4 5 3" xfId="294"/>
    <cellStyle name="Normal 4 5 3 2" xfId="924"/>
    <cellStyle name="Normal 4 5 3 2 2" xfId="925"/>
    <cellStyle name="Normal 4 5 3 2 2 2" xfId="6443"/>
    <cellStyle name="Normal 4 5 3 2 2 3" xfId="5417"/>
    <cellStyle name="Normal 4 5 3 2 3" xfId="6444"/>
    <cellStyle name="Normal 4 5 3 2 4" xfId="5416"/>
    <cellStyle name="Normal 4 5 3 3" xfId="926"/>
    <cellStyle name="Normal 4 5 3 3 2" xfId="6445"/>
    <cellStyle name="Normal 4 5 3 3 3" xfId="5418"/>
    <cellStyle name="Normal 4 5 3 4" xfId="6446"/>
    <cellStyle name="Normal 4 5 3 5" xfId="5415"/>
    <cellStyle name="Normal 4 5 4" xfId="927"/>
    <cellStyle name="Normal 4 5 4 2" xfId="928"/>
    <cellStyle name="Normal 4 5 4 2 2" xfId="6447"/>
    <cellStyle name="Normal 4 5 4 2 3" xfId="5420"/>
    <cellStyle name="Normal 4 5 4 3" xfId="6448"/>
    <cellStyle name="Normal 4 5 4 4" xfId="5419"/>
    <cellStyle name="Normal 4 5 5" xfId="929"/>
    <cellStyle name="Normal 4 5 5 2" xfId="6449"/>
    <cellStyle name="Normal 4 5 5 3" xfId="5421"/>
    <cellStyle name="Normal 4 5 6" xfId="6450"/>
    <cellStyle name="Normal 4 5 7" xfId="5410"/>
    <cellStyle name="Normal 4 6" xfId="124"/>
    <cellStyle name="Normal 4 6 2" xfId="125"/>
    <cellStyle name="Normal 4 6 2 2" xfId="930"/>
    <cellStyle name="Normal 4 6 2 2 2" xfId="931"/>
    <cellStyle name="Normal 4 6 2 2 2 2" xfId="6451"/>
    <cellStyle name="Normal 4 6 2 2 2 3" xfId="5425"/>
    <cellStyle name="Normal 4 6 2 2 3" xfId="6452"/>
    <cellStyle name="Normal 4 6 2 2 4" xfId="5424"/>
    <cellStyle name="Normal 4 6 2 3" xfId="932"/>
    <cellStyle name="Normal 4 6 2 3 2" xfId="6453"/>
    <cellStyle name="Normal 4 6 2 3 3" xfId="5426"/>
    <cellStyle name="Normal 4 6 2 4" xfId="6454"/>
    <cellStyle name="Normal 4 6 2 5" xfId="5423"/>
    <cellStyle name="Normal 4 6 3" xfId="295"/>
    <cellStyle name="Normal 4 6 3 2" xfId="933"/>
    <cellStyle name="Normal 4 6 3 2 2" xfId="934"/>
    <cellStyle name="Normal 4 6 3 2 2 2" xfId="6455"/>
    <cellStyle name="Normal 4 6 3 2 2 3" xfId="5429"/>
    <cellStyle name="Normal 4 6 3 2 3" xfId="6456"/>
    <cellStyle name="Normal 4 6 3 2 4" xfId="5428"/>
    <cellStyle name="Normal 4 6 3 3" xfId="935"/>
    <cellStyle name="Normal 4 6 3 3 2" xfId="6457"/>
    <cellStyle name="Normal 4 6 3 3 3" xfId="5430"/>
    <cellStyle name="Normal 4 6 3 4" xfId="6458"/>
    <cellStyle name="Normal 4 6 3 5" xfId="5427"/>
    <cellStyle name="Normal 4 6 4" xfId="936"/>
    <cellStyle name="Normal 4 6 4 2" xfId="937"/>
    <cellStyle name="Normal 4 6 4 2 2" xfId="6459"/>
    <cellStyle name="Normal 4 6 4 3" xfId="938"/>
    <cellStyle name="Normal 4 6 4 3 2" xfId="5432"/>
    <cellStyle name="Normal 4 6 4 4" xfId="5431"/>
    <cellStyle name="Normal 4 6 5" xfId="939"/>
    <cellStyle name="Normal 4 6 5 2" xfId="6460"/>
    <cellStyle name="Normal 4 6 5 3" xfId="5433"/>
    <cellStyle name="Normal 4 6 6" xfId="6461"/>
    <cellStyle name="Normal 4 6 7" xfId="5422"/>
    <cellStyle name="Normal 4 7" xfId="126"/>
    <cellStyle name="Normal 4 7 2" xfId="127"/>
    <cellStyle name="Normal 4 7 2 2" xfId="940"/>
    <cellStyle name="Normal 4 7 2 2 2" xfId="941"/>
    <cellStyle name="Normal 4 7 2 2 2 2" xfId="6462"/>
    <cellStyle name="Normal 4 7 2 2 2 3" xfId="5437"/>
    <cellStyle name="Normal 4 7 2 2 3" xfId="6463"/>
    <cellStyle name="Normal 4 7 2 2 4" xfId="5436"/>
    <cellStyle name="Normal 4 7 2 3" xfId="942"/>
    <cellStyle name="Normal 4 7 2 3 2" xfId="6464"/>
    <cellStyle name="Normal 4 7 2 3 3" xfId="5438"/>
    <cellStyle name="Normal 4 7 2 4" xfId="6465"/>
    <cellStyle name="Normal 4 7 2 5" xfId="5435"/>
    <cellStyle name="Normal 4 7 3" xfId="296"/>
    <cellStyle name="Normal 4 7 3 2" xfId="943"/>
    <cellStyle name="Normal 4 7 3 2 2" xfId="944"/>
    <cellStyle name="Normal 4 7 3 2 2 2" xfId="6466"/>
    <cellStyle name="Normal 4 7 3 2 2 3" xfId="5441"/>
    <cellStyle name="Normal 4 7 3 2 3" xfId="6467"/>
    <cellStyle name="Normal 4 7 3 2 4" xfId="5440"/>
    <cellStyle name="Normal 4 7 3 3" xfId="945"/>
    <cellStyle name="Normal 4 7 3 3 2" xfId="6468"/>
    <cellStyle name="Normal 4 7 3 3 3" xfId="5442"/>
    <cellStyle name="Normal 4 7 3 4" xfId="6469"/>
    <cellStyle name="Normal 4 7 3 5" xfId="5439"/>
    <cellStyle name="Normal 4 7 4" xfId="946"/>
    <cellStyle name="Normal 4 7 4 2" xfId="947"/>
    <cellStyle name="Normal 4 7 4 2 2" xfId="6470"/>
    <cellStyle name="Normal 4 7 4 3" xfId="948"/>
    <cellStyle name="Normal 4 7 4 3 2" xfId="5444"/>
    <cellStyle name="Normal 4 7 4 4" xfId="5443"/>
    <cellStyle name="Normal 4 7 5" xfId="949"/>
    <cellStyle name="Normal 4 7 5 2" xfId="6471"/>
    <cellStyle name="Normal 4 7 5 3" xfId="5445"/>
    <cellStyle name="Normal 4 7 6" xfId="6472"/>
    <cellStyle name="Normal 4 7 7" xfId="5434"/>
    <cellStyle name="Normal 4 8" xfId="128"/>
    <cellStyle name="Normal 4 8 2" xfId="129"/>
    <cellStyle name="Normal 4 8 2 2" xfId="950"/>
    <cellStyle name="Normal 4 8 2 2 2" xfId="951"/>
    <cellStyle name="Normal 4 8 2 2 2 2" xfId="6473"/>
    <cellStyle name="Normal 4 8 2 2 2 3" xfId="5449"/>
    <cellStyle name="Normal 4 8 2 2 3" xfId="6474"/>
    <cellStyle name="Normal 4 8 2 2 4" xfId="5448"/>
    <cellStyle name="Normal 4 8 2 3" xfId="952"/>
    <cellStyle name="Normal 4 8 2 3 2" xfId="6475"/>
    <cellStyle name="Normal 4 8 2 3 3" xfId="5450"/>
    <cellStyle name="Normal 4 8 2 4" xfId="6476"/>
    <cellStyle name="Normal 4 8 2 5" xfId="5447"/>
    <cellStyle name="Normal 4 8 3" xfId="297"/>
    <cellStyle name="Normal 4 8 3 2" xfId="953"/>
    <cellStyle name="Normal 4 8 3 2 2" xfId="954"/>
    <cellStyle name="Normal 4 8 3 2 2 2" xfId="6477"/>
    <cellStyle name="Normal 4 8 3 2 2 3" xfId="5453"/>
    <cellStyle name="Normal 4 8 3 2 3" xfId="6478"/>
    <cellStyle name="Normal 4 8 3 2 4" xfId="5452"/>
    <cellStyle name="Normal 4 8 3 3" xfId="955"/>
    <cellStyle name="Normal 4 8 3 3 2" xfId="6479"/>
    <cellStyle name="Normal 4 8 3 3 3" xfId="5454"/>
    <cellStyle name="Normal 4 8 3 4" xfId="6480"/>
    <cellStyle name="Normal 4 8 3 5" xfId="5451"/>
    <cellStyle name="Normal 4 8 4" xfId="956"/>
    <cellStyle name="Normal 4 8 4 2" xfId="957"/>
    <cellStyle name="Normal 4 8 4 2 2" xfId="6481"/>
    <cellStyle name="Normal 4 8 4 3" xfId="958"/>
    <cellStyle name="Normal 4 8 4 3 2" xfId="5456"/>
    <cellStyle name="Normal 4 8 4 4" xfId="5455"/>
    <cellStyle name="Normal 4 8 5" xfId="959"/>
    <cellStyle name="Normal 4 8 5 2" xfId="6482"/>
    <cellStyle name="Normal 4 8 5 3" xfId="5457"/>
    <cellStyle name="Normal 4 8 6" xfId="6483"/>
    <cellStyle name="Normal 4 8 7" xfId="5446"/>
    <cellStyle name="Normal 4 9" xfId="130"/>
    <cellStyle name="Normal 4 9 2" xfId="131"/>
    <cellStyle name="Normal 4 9 2 2" xfId="960"/>
    <cellStyle name="Normal 4 9 2 2 2" xfId="961"/>
    <cellStyle name="Normal 4 9 2 2 2 2" xfId="6484"/>
    <cellStyle name="Normal 4 9 2 2 2 3" xfId="5461"/>
    <cellStyle name="Normal 4 9 2 2 3" xfId="6485"/>
    <cellStyle name="Normal 4 9 2 2 4" xfId="5460"/>
    <cellStyle name="Normal 4 9 2 3" xfId="962"/>
    <cellStyle name="Normal 4 9 2 3 2" xfId="6486"/>
    <cellStyle name="Normal 4 9 2 3 3" xfId="5462"/>
    <cellStyle name="Normal 4 9 2 4" xfId="6487"/>
    <cellStyle name="Normal 4 9 2 5" xfId="5459"/>
    <cellStyle name="Normal 4 9 3" xfId="298"/>
    <cellStyle name="Normal 4 9 3 2" xfId="963"/>
    <cellStyle name="Normal 4 9 3 2 2" xfId="964"/>
    <cellStyle name="Normal 4 9 3 2 2 2" xfId="6488"/>
    <cellStyle name="Normal 4 9 3 2 2 3" xfId="5465"/>
    <cellStyle name="Normal 4 9 3 2 3" xfId="6489"/>
    <cellStyle name="Normal 4 9 3 2 4" xfId="5464"/>
    <cellStyle name="Normal 4 9 3 3" xfId="965"/>
    <cellStyle name="Normal 4 9 3 3 2" xfId="6490"/>
    <cellStyle name="Normal 4 9 3 3 3" xfId="5466"/>
    <cellStyle name="Normal 4 9 3 4" xfId="6491"/>
    <cellStyle name="Normal 4 9 3 5" xfId="5463"/>
    <cellStyle name="Normal 4 9 4" xfId="966"/>
    <cellStyle name="Normal 4 9 4 2" xfId="967"/>
    <cellStyle name="Normal 4 9 4 2 2" xfId="6492"/>
    <cellStyle name="Normal 4 9 4 3" xfId="968"/>
    <cellStyle name="Normal 4 9 4 3 2" xfId="5468"/>
    <cellStyle name="Normal 4 9 4 4" xfId="5467"/>
    <cellStyle name="Normal 4 9 5" xfId="969"/>
    <cellStyle name="Normal 4 9 5 2" xfId="6493"/>
    <cellStyle name="Normal 4 9 5 3" xfId="5469"/>
    <cellStyle name="Normal 4 9 6" xfId="6494"/>
    <cellStyle name="Normal 4 9 7" xfId="5458"/>
    <cellStyle name="Normal 5" xfId="10"/>
    <cellStyle name="Normal 5 10" xfId="132"/>
    <cellStyle name="Normal 5 10 2" xfId="133"/>
    <cellStyle name="Normal 5 10 2 2" xfId="970"/>
    <cellStyle name="Normal 5 10 2 2 2" xfId="971"/>
    <cellStyle name="Normal 5 10 2 2 2 2" xfId="6495"/>
    <cellStyle name="Normal 5 10 2 2 2 3" xfId="5473"/>
    <cellStyle name="Normal 5 10 2 2 3" xfId="6496"/>
    <cellStyle name="Normal 5 10 2 2 4" xfId="5472"/>
    <cellStyle name="Normal 5 10 2 3" xfId="972"/>
    <cellStyle name="Normal 5 10 2 3 2" xfId="6497"/>
    <cellStyle name="Normal 5 10 2 3 3" xfId="5474"/>
    <cellStyle name="Normal 5 10 2 4" xfId="6498"/>
    <cellStyle name="Normal 5 10 2 5" xfId="5471"/>
    <cellStyle name="Normal 5 10 3" xfId="299"/>
    <cellStyle name="Normal 5 10 3 2" xfId="973"/>
    <cellStyle name="Normal 5 10 3 2 2" xfId="974"/>
    <cellStyle name="Normal 5 10 3 2 2 2" xfId="6499"/>
    <cellStyle name="Normal 5 10 3 2 2 3" xfId="5477"/>
    <cellStyle name="Normal 5 10 3 2 3" xfId="6500"/>
    <cellStyle name="Normal 5 10 3 2 4" xfId="5476"/>
    <cellStyle name="Normal 5 10 3 3" xfId="975"/>
    <cellStyle name="Normal 5 10 3 3 2" xfId="6501"/>
    <cellStyle name="Normal 5 10 3 3 3" xfId="5478"/>
    <cellStyle name="Normal 5 10 3 4" xfId="6502"/>
    <cellStyle name="Normal 5 10 3 5" xfId="5475"/>
    <cellStyle name="Normal 5 10 4" xfId="976"/>
    <cellStyle name="Normal 5 10 4 2" xfId="977"/>
    <cellStyle name="Normal 5 10 4 2 2" xfId="6503"/>
    <cellStyle name="Normal 5 10 4 3" xfId="978"/>
    <cellStyle name="Normal 5 10 4 3 2" xfId="5480"/>
    <cellStyle name="Normal 5 10 4 4" xfId="5479"/>
    <cellStyle name="Normal 5 10 5" xfId="979"/>
    <cellStyle name="Normal 5 10 5 2" xfId="6504"/>
    <cellStyle name="Normal 5 10 5 3" xfId="5481"/>
    <cellStyle name="Normal 5 10 6" xfId="6505"/>
    <cellStyle name="Normal 5 10 7" xfId="5470"/>
    <cellStyle name="Normal 5 11" xfId="134"/>
    <cellStyle name="Normal 5 11 2" xfId="135"/>
    <cellStyle name="Normal 5 11 2 2" xfId="980"/>
    <cellStyle name="Normal 5 11 2 2 2" xfId="981"/>
    <cellStyle name="Normal 5 11 2 2 2 2" xfId="6506"/>
    <cellStyle name="Normal 5 11 2 2 2 3" xfId="5485"/>
    <cellStyle name="Normal 5 11 2 2 3" xfId="6507"/>
    <cellStyle name="Normal 5 11 2 2 4" xfId="5484"/>
    <cellStyle name="Normal 5 11 2 3" xfId="982"/>
    <cellStyle name="Normal 5 11 2 3 2" xfId="6508"/>
    <cellStyle name="Normal 5 11 2 3 3" xfId="5486"/>
    <cellStyle name="Normal 5 11 2 4" xfId="6509"/>
    <cellStyle name="Normal 5 11 2 5" xfId="5483"/>
    <cellStyle name="Normal 5 11 3" xfId="300"/>
    <cellStyle name="Normal 5 11 3 2" xfId="983"/>
    <cellStyle name="Normal 5 11 3 2 2" xfId="984"/>
    <cellStyle name="Normal 5 11 3 2 2 2" xfId="6510"/>
    <cellStyle name="Normal 5 11 3 2 2 3" xfId="5489"/>
    <cellStyle name="Normal 5 11 3 2 3" xfId="6511"/>
    <cellStyle name="Normal 5 11 3 2 4" xfId="5488"/>
    <cellStyle name="Normal 5 11 3 3" xfId="985"/>
    <cellStyle name="Normal 5 11 3 3 2" xfId="6512"/>
    <cellStyle name="Normal 5 11 3 3 3" xfId="5490"/>
    <cellStyle name="Normal 5 11 3 4" xfId="6513"/>
    <cellStyle name="Normal 5 11 3 5" xfId="5487"/>
    <cellStyle name="Normal 5 11 4" xfId="986"/>
    <cellStyle name="Normal 5 11 4 2" xfId="987"/>
    <cellStyle name="Normal 5 11 4 2 2" xfId="6514"/>
    <cellStyle name="Normal 5 11 4 3" xfId="988"/>
    <cellStyle name="Normal 5 11 4 3 2" xfId="5492"/>
    <cellStyle name="Normal 5 11 4 4" xfId="5491"/>
    <cellStyle name="Normal 5 11 5" xfId="989"/>
    <cellStyle name="Normal 5 11 5 2" xfId="6515"/>
    <cellStyle name="Normal 5 11 5 3" xfId="5493"/>
    <cellStyle name="Normal 5 11 6" xfId="6516"/>
    <cellStyle name="Normal 5 11 7" xfId="5482"/>
    <cellStyle name="Normal 5 12" xfId="136"/>
    <cellStyle name="Normal 5 12 2" xfId="990"/>
    <cellStyle name="Normal 5 12 2 2" xfId="991"/>
    <cellStyle name="Normal 5 12 2 2 2" xfId="6517"/>
    <cellStyle name="Normal 5 12 2 3" xfId="992"/>
    <cellStyle name="Normal 5 12 2 3 2" xfId="5496"/>
    <cellStyle name="Normal 5 12 2 4" xfId="5495"/>
    <cellStyle name="Normal 5 12 3" xfId="993"/>
    <cellStyle name="Normal 5 12 3 2" xfId="6518"/>
    <cellStyle name="Normal 5 12 3 3" xfId="5497"/>
    <cellStyle name="Normal 5 12 4" xfId="6519"/>
    <cellStyle name="Normal 5 12 5" xfId="5494"/>
    <cellStyle name="Normal 5 13" xfId="218"/>
    <cellStyle name="Normal 5 13 2" xfId="994"/>
    <cellStyle name="Normal 5 13 2 2" xfId="995"/>
    <cellStyle name="Normal 5 13 2 2 2" xfId="6520"/>
    <cellStyle name="Normal 5 13 2 2 3" xfId="5500"/>
    <cellStyle name="Normal 5 13 2 3" xfId="6521"/>
    <cellStyle name="Normal 5 13 2 4" xfId="5499"/>
    <cellStyle name="Normal 5 13 3" xfId="996"/>
    <cellStyle name="Normal 5 13 3 2" xfId="6522"/>
    <cellStyle name="Normal 5 13 3 3" xfId="5501"/>
    <cellStyle name="Normal 5 13 4" xfId="6523"/>
    <cellStyle name="Normal 5 13 5" xfId="5498"/>
    <cellStyle name="Normal 5 14" xfId="997"/>
    <cellStyle name="Normal 5 14 2" xfId="998"/>
    <cellStyle name="Normal 5 14 2 2" xfId="6524"/>
    <cellStyle name="Normal 5 14 2 3" xfId="5503"/>
    <cellStyle name="Normal 5 14 3" xfId="6525"/>
    <cellStyle name="Normal 5 14 4" xfId="5502"/>
    <cellStyle name="Normal 5 15" xfId="999"/>
    <cellStyle name="Normal 5 15 2" xfId="6526"/>
    <cellStyle name="Normal 5 15 3" xfId="5504"/>
    <cellStyle name="Normal 5 16" xfId="6527"/>
    <cellStyle name="Normal 5 17" xfId="4909"/>
    <cellStyle name="Normal 5 2" xfId="12"/>
    <cellStyle name="Normal 5 2 10" xfId="220"/>
    <cellStyle name="Normal 5 2 10 2" xfId="1000"/>
    <cellStyle name="Normal 5 2 10 2 2" xfId="1001"/>
    <cellStyle name="Normal 5 2 10 2 2 2" xfId="6528"/>
    <cellStyle name="Normal 5 2 10 2 2 3" xfId="5507"/>
    <cellStyle name="Normal 5 2 10 2 3" xfId="6529"/>
    <cellStyle name="Normal 5 2 10 2 4" xfId="5506"/>
    <cellStyle name="Normal 5 2 10 3" xfId="1002"/>
    <cellStyle name="Normal 5 2 10 3 2" xfId="6530"/>
    <cellStyle name="Normal 5 2 10 3 3" xfId="5508"/>
    <cellStyle name="Normal 5 2 10 4" xfId="6531"/>
    <cellStyle name="Normal 5 2 10 5" xfId="5505"/>
    <cellStyle name="Normal 5 2 11" xfId="1003"/>
    <cellStyle name="Normal 5 2 11 2" xfId="1004"/>
    <cellStyle name="Normal 5 2 11 2 2" xfId="6532"/>
    <cellStyle name="Normal 5 2 11 2 3" xfId="5510"/>
    <cellStyle name="Normal 5 2 11 3" xfId="6533"/>
    <cellStyle name="Normal 5 2 11 4" xfId="5509"/>
    <cellStyle name="Normal 5 2 12" xfId="1005"/>
    <cellStyle name="Normal 5 2 12 2" xfId="6534"/>
    <cellStyle name="Normal 5 2 12 3" xfId="5511"/>
    <cellStyle name="Normal 5 2 13" xfId="6535"/>
    <cellStyle name="Normal 5 2 14" xfId="4911"/>
    <cellStyle name="Normal 5 2 2" xfId="137"/>
    <cellStyle name="Normal 5 2 2 2" xfId="138"/>
    <cellStyle name="Normal 5 2 2 2 2" xfId="1006"/>
    <cellStyle name="Normal 5 2 2 2 2 2" xfId="1007"/>
    <cellStyle name="Normal 5 2 2 2 2 2 2" xfId="6536"/>
    <cellStyle name="Normal 5 2 2 2 2 2 3" xfId="5515"/>
    <cellStyle name="Normal 5 2 2 2 2 3" xfId="6537"/>
    <cellStyle name="Normal 5 2 2 2 2 4" xfId="5514"/>
    <cellStyle name="Normal 5 2 2 2 3" xfId="1008"/>
    <cellStyle name="Normal 5 2 2 2 3 2" xfId="6538"/>
    <cellStyle name="Normal 5 2 2 2 3 3" xfId="5516"/>
    <cellStyle name="Normal 5 2 2 2 4" xfId="6539"/>
    <cellStyle name="Normal 5 2 2 2 5" xfId="5513"/>
    <cellStyle name="Normal 5 2 2 3" xfId="301"/>
    <cellStyle name="Normal 5 2 2 3 2" xfId="1009"/>
    <cellStyle name="Normal 5 2 2 3 2 2" xfId="1010"/>
    <cellStyle name="Normal 5 2 2 3 2 2 2" xfId="6540"/>
    <cellStyle name="Normal 5 2 2 3 2 2 3" xfId="5519"/>
    <cellStyle name="Normal 5 2 2 3 2 3" xfId="6541"/>
    <cellStyle name="Normal 5 2 2 3 2 4" xfId="5518"/>
    <cellStyle name="Normal 5 2 2 3 3" xfId="1011"/>
    <cellStyle name="Normal 5 2 2 3 3 2" xfId="6542"/>
    <cellStyle name="Normal 5 2 2 3 3 3" xfId="5520"/>
    <cellStyle name="Normal 5 2 2 3 4" xfId="6543"/>
    <cellStyle name="Normal 5 2 2 3 5" xfId="5517"/>
    <cellStyle name="Normal 5 2 2 4" xfId="1012"/>
    <cellStyle name="Normal 5 2 2 4 2" xfId="1013"/>
    <cellStyle name="Normal 5 2 2 4 2 2" xfId="6544"/>
    <cellStyle name="Normal 5 2 2 4 2 3" xfId="5522"/>
    <cellStyle name="Normal 5 2 2 4 3" xfId="6545"/>
    <cellStyle name="Normal 5 2 2 4 4" xfId="5521"/>
    <cellStyle name="Normal 5 2 2 5" xfId="1014"/>
    <cellStyle name="Normal 5 2 2 5 2" xfId="6546"/>
    <cellStyle name="Normal 5 2 2 5 3" xfId="5523"/>
    <cellStyle name="Normal 5 2 2 6" xfId="6547"/>
    <cellStyle name="Normal 5 2 2 7" xfId="5512"/>
    <cellStyle name="Normal 5 2 3" xfId="139"/>
    <cellStyle name="Normal 5 2 3 2" xfId="140"/>
    <cellStyle name="Normal 5 2 3 2 2" xfId="1015"/>
    <cellStyle name="Normal 5 2 3 2 2 2" xfId="1016"/>
    <cellStyle name="Normal 5 2 3 2 2 2 2" xfId="6548"/>
    <cellStyle name="Normal 5 2 3 2 2 2 3" xfId="5527"/>
    <cellStyle name="Normal 5 2 3 2 2 3" xfId="6549"/>
    <cellStyle name="Normal 5 2 3 2 2 4" xfId="5526"/>
    <cellStyle name="Normal 5 2 3 2 3" xfId="1017"/>
    <cellStyle name="Normal 5 2 3 2 3 2" xfId="6550"/>
    <cellStyle name="Normal 5 2 3 2 3 3" xfId="5528"/>
    <cellStyle name="Normal 5 2 3 2 4" xfId="6551"/>
    <cellStyle name="Normal 5 2 3 2 5" xfId="5525"/>
    <cellStyle name="Normal 5 2 3 3" xfId="302"/>
    <cellStyle name="Normal 5 2 3 3 2" xfId="1018"/>
    <cellStyle name="Normal 5 2 3 3 2 2" xfId="1019"/>
    <cellStyle name="Normal 5 2 3 3 2 2 2" xfId="6552"/>
    <cellStyle name="Normal 5 2 3 3 2 2 3" xfId="5531"/>
    <cellStyle name="Normal 5 2 3 3 2 3" xfId="6553"/>
    <cellStyle name="Normal 5 2 3 3 2 4" xfId="5530"/>
    <cellStyle name="Normal 5 2 3 3 3" xfId="1020"/>
    <cellStyle name="Normal 5 2 3 3 3 2" xfId="6554"/>
    <cellStyle name="Normal 5 2 3 3 3 3" xfId="5532"/>
    <cellStyle name="Normal 5 2 3 3 4" xfId="6555"/>
    <cellStyle name="Normal 5 2 3 3 5" xfId="5529"/>
    <cellStyle name="Normal 5 2 3 4" xfId="1021"/>
    <cellStyle name="Normal 5 2 3 4 2" xfId="1022"/>
    <cellStyle name="Normal 5 2 3 4 2 2" xfId="6556"/>
    <cellStyle name="Normal 5 2 3 4 2 3" xfId="5534"/>
    <cellStyle name="Normal 5 2 3 4 3" xfId="6557"/>
    <cellStyle name="Normal 5 2 3 4 4" xfId="5533"/>
    <cellStyle name="Normal 5 2 3 5" xfId="1023"/>
    <cellStyle name="Normal 5 2 3 5 2" xfId="6558"/>
    <cellStyle name="Normal 5 2 3 5 3" xfId="5535"/>
    <cellStyle name="Normal 5 2 3 6" xfId="6559"/>
    <cellStyle name="Normal 5 2 3 7" xfId="5524"/>
    <cellStyle name="Normal 5 2 4" xfId="141"/>
    <cellStyle name="Normal 5 2 4 2" xfId="142"/>
    <cellStyle name="Normal 5 2 4 2 2" xfId="1024"/>
    <cellStyle name="Normal 5 2 4 2 2 2" xfId="1025"/>
    <cellStyle name="Normal 5 2 4 2 2 2 2" xfId="6560"/>
    <cellStyle name="Normal 5 2 4 2 2 2 3" xfId="5539"/>
    <cellStyle name="Normal 5 2 4 2 2 3" xfId="6561"/>
    <cellStyle name="Normal 5 2 4 2 2 4" xfId="5538"/>
    <cellStyle name="Normal 5 2 4 2 3" xfId="1026"/>
    <cellStyle name="Normal 5 2 4 2 3 2" xfId="6562"/>
    <cellStyle name="Normal 5 2 4 2 3 3" xfId="5540"/>
    <cellStyle name="Normal 5 2 4 2 4" xfId="6563"/>
    <cellStyle name="Normal 5 2 4 2 5" xfId="5537"/>
    <cellStyle name="Normal 5 2 4 3" xfId="303"/>
    <cellStyle name="Normal 5 2 4 3 2" xfId="1027"/>
    <cellStyle name="Normal 5 2 4 3 2 2" xfId="1028"/>
    <cellStyle name="Normal 5 2 4 3 2 2 2" xfId="6564"/>
    <cellStyle name="Normal 5 2 4 3 2 2 3" xfId="5543"/>
    <cellStyle name="Normal 5 2 4 3 2 3" xfId="6565"/>
    <cellStyle name="Normal 5 2 4 3 2 4" xfId="5542"/>
    <cellStyle name="Normal 5 2 4 3 3" xfId="1029"/>
    <cellStyle name="Normal 5 2 4 3 3 2" xfId="6566"/>
    <cellStyle name="Normal 5 2 4 3 3 3" xfId="5544"/>
    <cellStyle name="Normal 5 2 4 3 4" xfId="6567"/>
    <cellStyle name="Normal 5 2 4 3 5" xfId="5541"/>
    <cellStyle name="Normal 5 2 4 4" xfId="1030"/>
    <cellStyle name="Normal 5 2 4 4 2" xfId="1031"/>
    <cellStyle name="Normal 5 2 4 4 2 2" xfId="6568"/>
    <cellStyle name="Normal 5 2 4 4 2 3" xfId="5546"/>
    <cellStyle name="Normal 5 2 4 4 3" xfId="6569"/>
    <cellStyle name="Normal 5 2 4 4 4" xfId="5545"/>
    <cellStyle name="Normal 5 2 4 5" xfId="1032"/>
    <cellStyle name="Normal 5 2 4 5 2" xfId="6570"/>
    <cellStyle name="Normal 5 2 4 5 3" xfId="5547"/>
    <cellStyle name="Normal 5 2 4 6" xfId="6571"/>
    <cellStyle name="Normal 5 2 4 7" xfId="5536"/>
    <cellStyle name="Normal 5 2 5" xfId="143"/>
    <cellStyle name="Normal 5 2 5 2" xfId="144"/>
    <cellStyle name="Normal 5 2 5 2 2" xfId="1033"/>
    <cellStyle name="Normal 5 2 5 2 2 2" xfId="1034"/>
    <cellStyle name="Normal 5 2 5 2 2 2 2" xfId="6572"/>
    <cellStyle name="Normal 5 2 5 2 2 2 3" xfId="5551"/>
    <cellStyle name="Normal 5 2 5 2 2 3" xfId="6573"/>
    <cellStyle name="Normal 5 2 5 2 2 4" xfId="5550"/>
    <cellStyle name="Normal 5 2 5 2 3" xfId="1035"/>
    <cellStyle name="Normal 5 2 5 2 3 2" xfId="6574"/>
    <cellStyle name="Normal 5 2 5 2 3 3" xfId="5552"/>
    <cellStyle name="Normal 5 2 5 2 4" xfId="6575"/>
    <cellStyle name="Normal 5 2 5 2 5" xfId="5549"/>
    <cellStyle name="Normal 5 2 5 3" xfId="304"/>
    <cellStyle name="Normal 5 2 5 3 2" xfId="1036"/>
    <cellStyle name="Normal 5 2 5 3 2 2" xfId="1037"/>
    <cellStyle name="Normal 5 2 5 3 2 2 2" xfId="6576"/>
    <cellStyle name="Normal 5 2 5 3 2 2 3" xfId="5555"/>
    <cellStyle name="Normal 5 2 5 3 2 3" xfId="6577"/>
    <cellStyle name="Normal 5 2 5 3 2 4" xfId="5554"/>
    <cellStyle name="Normal 5 2 5 3 3" xfId="1038"/>
    <cellStyle name="Normal 5 2 5 3 3 2" xfId="6578"/>
    <cellStyle name="Normal 5 2 5 3 3 3" xfId="5556"/>
    <cellStyle name="Normal 5 2 5 3 4" xfId="6579"/>
    <cellStyle name="Normal 5 2 5 3 5" xfId="5553"/>
    <cellStyle name="Normal 5 2 5 4" xfId="1039"/>
    <cellStyle name="Normal 5 2 5 4 2" xfId="1040"/>
    <cellStyle name="Normal 5 2 5 4 2 2" xfId="6580"/>
    <cellStyle name="Normal 5 2 5 4 2 3" xfId="5558"/>
    <cellStyle name="Normal 5 2 5 4 3" xfId="6581"/>
    <cellStyle name="Normal 5 2 5 4 4" xfId="5557"/>
    <cellStyle name="Normal 5 2 5 5" xfId="1041"/>
    <cellStyle name="Normal 5 2 5 5 2" xfId="6582"/>
    <cellStyle name="Normal 5 2 5 5 3" xfId="5559"/>
    <cellStyle name="Normal 5 2 5 6" xfId="6583"/>
    <cellStyle name="Normal 5 2 5 7" xfId="5548"/>
    <cellStyle name="Normal 5 2 6" xfId="145"/>
    <cellStyle name="Normal 5 2 6 2" xfId="146"/>
    <cellStyle name="Normal 5 2 6 2 2" xfId="1042"/>
    <cellStyle name="Normal 5 2 6 2 2 2" xfId="1043"/>
    <cellStyle name="Normal 5 2 6 2 2 2 2" xfId="6584"/>
    <cellStyle name="Normal 5 2 6 2 2 2 3" xfId="5563"/>
    <cellStyle name="Normal 5 2 6 2 2 3" xfId="6585"/>
    <cellStyle name="Normal 5 2 6 2 2 4" xfId="5562"/>
    <cellStyle name="Normal 5 2 6 2 3" xfId="1044"/>
    <cellStyle name="Normal 5 2 6 2 3 2" xfId="6586"/>
    <cellStyle name="Normal 5 2 6 2 3 3" xfId="5564"/>
    <cellStyle name="Normal 5 2 6 2 4" xfId="6587"/>
    <cellStyle name="Normal 5 2 6 2 5" xfId="5561"/>
    <cellStyle name="Normal 5 2 6 3" xfId="305"/>
    <cellStyle name="Normal 5 2 6 3 2" xfId="1045"/>
    <cellStyle name="Normal 5 2 6 3 2 2" xfId="1046"/>
    <cellStyle name="Normal 5 2 6 3 2 2 2" xfId="6588"/>
    <cellStyle name="Normal 5 2 6 3 2 2 3" xfId="5567"/>
    <cellStyle name="Normal 5 2 6 3 2 3" xfId="6589"/>
    <cellStyle name="Normal 5 2 6 3 2 4" xfId="5566"/>
    <cellStyle name="Normal 5 2 6 3 3" xfId="1047"/>
    <cellStyle name="Normal 5 2 6 3 3 2" xfId="6590"/>
    <cellStyle name="Normal 5 2 6 3 3 3" xfId="5568"/>
    <cellStyle name="Normal 5 2 6 3 4" xfId="6591"/>
    <cellStyle name="Normal 5 2 6 3 5" xfId="5565"/>
    <cellStyle name="Normal 5 2 6 4" xfId="1048"/>
    <cellStyle name="Normal 5 2 6 4 2" xfId="1049"/>
    <cellStyle name="Normal 5 2 6 4 2 2" xfId="6592"/>
    <cellStyle name="Normal 5 2 6 4 2 3" xfId="5570"/>
    <cellStyle name="Normal 5 2 6 4 3" xfId="6593"/>
    <cellStyle name="Normal 5 2 6 4 4" xfId="5569"/>
    <cellStyle name="Normal 5 2 6 5" xfId="1050"/>
    <cellStyle name="Normal 5 2 6 5 2" xfId="6594"/>
    <cellStyle name="Normal 5 2 6 5 3" xfId="5571"/>
    <cellStyle name="Normal 5 2 6 6" xfId="6595"/>
    <cellStyle name="Normal 5 2 6 7" xfId="5560"/>
    <cellStyle name="Normal 5 2 7" xfId="147"/>
    <cellStyle name="Normal 5 2 7 2" xfId="148"/>
    <cellStyle name="Normal 5 2 7 2 2" xfId="1051"/>
    <cellStyle name="Normal 5 2 7 2 2 2" xfId="1052"/>
    <cellStyle name="Normal 5 2 7 2 2 2 2" xfId="6596"/>
    <cellStyle name="Normal 5 2 7 2 2 2 3" xfId="5575"/>
    <cellStyle name="Normal 5 2 7 2 2 3" xfId="6597"/>
    <cellStyle name="Normal 5 2 7 2 2 4" xfId="5574"/>
    <cellStyle name="Normal 5 2 7 2 3" xfId="1053"/>
    <cellStyle name="Normal 5 2 7 2 3 2" xfId="6598"/>
    <cellStyle name="Normal 5 2 7 2 3 3" xfId="5576"/>
    <cellStyle name="Normal 5 2 7 2 4" xfId="6599"/>
    <cellStyle name="Normal 5 2 7 2 5" xfId="5573"/>
    <cellStyle name="Normal 5 2 7 3" xfId="306"/>
    <cellStyle name="Normal 5 2 7 3 2" xfId="1054"/>
    <cellStyle name="Normal 5 2 7 3 2 2" xfId="1055"/>
    <cellStyle name="Normal 5 2 7 3 2 2 2" xfId="6600"/>
    <cellStyle name="Normal 5 2 7 3 2 2 3" xfId="5579"/>
    <cellStyle name="Normal 5 2 7 3 2 3" xfId="6601"/>
    <cellStyle name="Normal 5 2 7 3 2 4" xfId="5578"/>
    <cellStyle name="Normal 5 2 7 3 3" xfId="1056"/>
    <cellStyle name="Normal 5 2 7 3 3 2" xfId="6602"/>
    <cellStyle name="Normal 5 2 7 3 3 3" xfId="5580"/>
    <cellStyle name="Normal 5 2 7 3 4" xfId="6603"/>
    <cellStyle name="Normal 5 2 7 3 5" xfId="5577"/>
    <cellStyle name="Normal 5 2 7 4" xfId="1057"/>
    <cellStyle name="Normal 5 2 7 4 2" xfId="1058"/>
    <cellStyle name="Normal 5 2 7 4 2 2" xfId="6604"/>
    <cellStyle name="Normal 5 2 7 4 2 3" xfId="5582"/>
    <cellStyle name="Normal 5 2 7 4 3" xfId="6605"/>
    <cellStyle name="Normal 5 2 7 4 4" xfId="5581"/>
    <cellStyle name="Normal 5 2 7 5" xfId="1059"/>
    <cellStyle name="Normal 5 2 7 5 2" xfId="6606"/>
    <cellStyle name="Normal 5 2 7 5 3" xfId="5583"/>
    <cellStyle name="Normal 5 2 7 6" xfId="6607"/>
    <cellStyle name="Normal 5 2 7 7" xfId="5572"/>
    <cellStyle name="Normal 5 2 8" xfId="149"/>
    <cellStyle name="Normal 5 2 8 2" xfId="150"/>
    <cellStyle name="Normal 5 2 8 2 2" xfId="1060"/>
    <cellStyle name="Normal 5 2 8 2 2 2" xfId="1061"/>
    <cellStyle name="Normal 5 2 8 2 2 2 2" xfId="6608"/>
    <cellStyle name="Normal 5 2 8 2 2 2 3" xfId="5587"/>
    <cellStyle name="Normal 5 2 8 2 2 3" xfId="6609"/>
    <cellStyle name="Normal 5 2 8 2 2 4" xfId="5586"/>
    <cellStyle name="Normal 5 2 8 2 3" xfId="1062"/>
    <cellStyle name="Normal 5 2 8 2 3 2" xfId="6610"/>
    <cellStyle name="Normal 5 2 8 2 3 3" xfId="5588"/>
    <cellStyle name="Normal 5 2 8 2 4" xfId="6611"/>
    <cellStyle name="Normal 5 2 8 2 5" xfId="5585"/>
    <cellStyle name="Normal 5 2 8 3" xfId="307"/>
    <cellStyle name="Normal 5 2 8 3 2" xfId="1063"/>
    <cellStyle name="Normal 5 2 8 3 2 2" xfId="1064"/>
    <cellStyle name="Normal 5 2 8 3 2 2 2" xfId="6612"/>
    <cellStyle name="Normal 5 2 8 3 2 2 3" xfId="5591"/>
    <cellStyle name="Normal 5 2 8 3 2 3" xfId="6613"/>
    <cellStyle name="Normal 5 2 8 3 2 4" xfId="5590"/>
    <cellStyle name="Normal 5 2 8 3 3" xfId="1065"/>
    <cellStyle name="Normal 5 2 8 3 3 2" xfId="6614"/>
    <cellStyle name="Normal 5 2 8 3 3 3" xfId="5592"/>
    <cellStyle name="Normal 5 2 8 3 4" xfId="6615"/>
    <cellStyle name="Normal 5 2 8 3 5" xfId="5589"/>
    <cellStyle name="Normal 5 2 8 4" xfId="1066"/>
    <cellStyle name="Normal 5 2 8 4 2" xfId="1067"/>
    <cellStyle name="Normal 5 2 8 4 2 2" xfId="6616"/>
    <cellStyle name="Normal 5 2 8 4 2 3" xfId="5594"/>
    <cellStyle name="Normal 5 2 8 4 3" xfId="6617"/>
    <cellStyle name="Normal 5 2 8 4 4" xfId="5593"/>
    <cellStyle name="Normal 5 2 8 5" xfId="1068"/>
    <cellStyle name="Normal 5 2 8 5 2" xfId="6618"/>
    <cellStyle name="Normal 5 2 8 5 3" xfId="5595"/>
    <cellStyle name="Normal 5 2 8 6" xfId="6619"/>
    <cellStyle name="Normal 5 2 8 7" xfId="5584"/>
    <cellStyle name="Normal 5 2 9" xfId="151"/>
    <cellStyle name="Normal 5 2 9 2" xfId="1069"/>
    <cellStyle name="Normal 5 2 9 2 2" xfId="1070"/>
    <cellStyle name="Normal 5 2 9 2 2 2" xfId="6620"/>
    <cellStyle name="Normal 5 2 9 2 2 3" xfId="5598"/>
    <cellStyle name="Normal 5 2 9 2 3" xfId="6621"/>
    <cellStyle name="Normal 5 2 9 2 4" xfId="5597"/>
    <cellStyle name="Normal 5 2 9 3" xfId="1071"/>
    <cellStyle name="Normal 5 2 9 3 2" xfId="6622"/>
    <cellStyle name="Normal 5 2 9 3 3" xfId="5599"/>
    <cellStyle name="Normal 5 2 9 4" xfId="6623"/>
    <cellStyle name="Normal 5 2 9 5" xfId="5596"/>
    <cellStyle name="Normal 5 3" xfId="14"/>
    <cellStyle name="Normal 5 3 10" xfId="222"/>
    <cellStyle name="Normal 5 3 10 2" xfId="1072"/>
    <cellStyle name="Normal 5 3 10 2 2" xfId="1073"/>
    <cellStyle name="Normal 5 3 10 2 2 2" xfId="6624"/>
    <cellStyle name="Normal 5 3 10 2 2 3" xfId="5602"/>
    <cellStyle name="Normal 5 3 10 2 3" xfId="6625"/>
    <cellStyle name="Normal 5 3 10 2 4" xfId="5601"/>
    <cellStyle name="Normal 5 3 10 3" xfId="1074"/>
    <cellStyle name="Normal 5 3 10 3 2" xfId="6626"/>
    <cellStyle name="Normal 5 3 10 3 3" xfId="5603"/>
    <cellStyle name="Normal 5 3 10 4" xfId="6627"/>
    <cellStyle name="Normal 5 3 10 5" xfId="5600"/>
    <cellStyle name="Normal 5 3 11" xfId="1075"/>
    <cellStyle name="Normal 5 3 11 2" xfId="1076"/>
    <cellStyle name="Normal 5 3 11 2 2" xfId="6628"/>
    <cellStyle name="Normal 5 3 11 2 3" xfId="5605"/>
    <cellStyle name="Normal 5 3 11 3" xfId="6629"/>
    <cellStyle name="Normal 5 3 11 4" xfId="5604"/>
    <cellStyle name="Normal 5 3 12" xfId="1077"/>
    <cellStyle name="Normal 5 3 12 2" xfId="6630"/>
    <cellStyle name="Normal 5 3 12 3" xfId="5606"/>
    <cellStyle name="Normal 5 3 13" xfId="6631"/>
    <cellStyle name="Normal 5 3 14" xfId="4913"/>
    <cellStyle name="Normal 5 3 2" xfId="152"/>
    <cellStyle name="Normal 5 3 2 2" xfId="153"/>
    <cellStyle name="Normal 5 3 2 2 2" xfId="1078"/>
    <cellStyle name="Normal 5 3 2 2 2 2" xfId="1079"/>
    <cellStyle name="Normal 5 3 2 2 2 2 2" xfId="6632"/>
    <cellStyle name="Normal 5 3 2 2 2 2 3" xfId="5610"/>
    <cellStyle name="Normal 5 3 2 2 2 3" xfId="6633"/>
    <cellStyle name="Normal 5 3 2 2 2 4" xfId="5609"/>
    <cellStyle name="Normal 5 3 2 2 3" xfId="1080"/>
    <cellStyle name="Normal 5 3 2 2 3 2" xfId="6634"/>
    <cellStyle name="Normal 5 3 2 2 3 3" xfId="5611"/>
    <cellStyle name="Normal 5 3 2 2 4" xfId="6635"/>
    <cellStyle name="Normal 5 3 2 2 5" xfId="5608"/>
    <cellStyle name="Normal 5 3 2 3" xfId="308"/>
    <cellStyle name="Normal 5 3 2 3 2" xfId="1081"/>
    <cellStyle name="Normal 5 3 2 3 2 2" xfId="1082"/>
    <cellStyle name="Normal 5 3 2 3 2 2 2" xfId="6636"/>
    <cellStyle name="Normal 5 3 2 3 2 2 3" xfId="5614"/>
    <cellStyle name="Normal 5 3 2 3 2 3" xfId="6637"/>
    <cellStyle name="Normal 5 3 2 3 2 4" xfId="5613"/>
    <cellStyle name="Normal 5 3 2 3 3" xfId="1083"/>
    <cellStyle name="Normal 5 3 2 3 3 2" xfId="6638"/>
    <cellStyle name="Normal 5 3 2 3 3 3" xfId="5615"/>
    <cellStyle name="Normal 5 3 2 3 4" xfId="6639"/>
    <cellStyle name="Normal 5 3 2 3 5" xfId="5612"/>
    <cellStyle name="Normal 5 3 2 4" xfId="1084"/>
    <cellStyle name="Normal 5 3 2 4 2" xfId="1085"/>
    <cellStyle name="Normal 5 3 2 4 2 2" xfId="6640"/>
    <cellStyle name="Normal 5 3 2 4 2 3" xfId="5617"/>
    <cellStyle name="Normal 5 3 2 4 3" xfId="6641"/>
    <cellStyle name="Normal 5 3 2 4 4" xfId="5616"/>
    <cellStyle name="Normal 5 3 2 5" xfId="1086"/>
    <cellStyle name="Normal 5 3 2 5 2" xfId="6642"/>
    <cellStyle name="Normal 5 3 2 5 3" xfId="5618"/>
    <cellStyle name="Normal 5 3 2 6" xfId="6643"/>
    <cellStyle name="Normal 5 3 2 7" xfId="5607"/>
    <cellStyle name="Normal 5 3 3" xfId="154"/>
    <cellStyle name="Normal 5 3 3 2" xfId="155"/>
    <cellStyle name="Normal 5 3 3 2 2" xfId="1087"/>
    <cellStyle name="Normal 5 3 3 2 2 2" xfId="1088"/>
    <cellStyle name="Normal 5 3 3 2 2 2 2" xfId="6644"/>
    <cellStyle name="Normal 5 3 3 2 2 2 3" xfId="5622"/>
    <cellStyle name="Normal 5 3 3 2 2 3" xfId="6645"/>
    <cellStyle name="Normal 5 3 3 2 2 4" xfId="5621"/>
    <cellStyle name="Normal 5 3 3 2 3" xfId="1089"/>
    <cellStyle name="Normal 5 3 3 2 3 2" xfId="6646"/>
    <cellStyle name="Normal 5 3 3 2 3 3" xfId="5623"/>
    <cellStyle name="Normal 5 3 3 2 4" xfId="6647"/>
    <cellStyle name="Normal 5 3 3 2 5" xfId="5620"/>
    <cellStyle name="Normal 5 3 3 3" xfId="309"/>
    <cellStyle name="Normal 5 3 3 3 2" xfId="1090"/>
    <cellStyle name="Normal 5 3 3 3 2 2" xfId="1091"/>
    <cellStyle name="Normal 5 3 3 3 2 2 2" xfId="6648"/>
    <cellStyle name="Normal 5 3 3 3 2 2 3" xfId="5626"/>
    <cellStyle name="Normal 5 3 3 3 2 3" xfId="6649"/>
    <cellStyle name="Normal 5 3 3 3 2 4" xfId="5625"/>
    <cellStyle name="Normal 5 3 3 3 3" xfId="1092"/>
    <cellStyle name="Normal 5 3 3 3 3 2" xfId="6650"/>
    <cellStyle name="Normal 5 3 3 3 3 3" xfId="5627"/>
    <cellStyle name="Normal 5 3 3 3 4" xfId="6651"/>
    <cellStyle name="Normal 5 3 3 3 5" xfId="5624"/>
    <cellStyle name="Normal 5 3 3 4" xfId="1093"/>
    <cellStyle name="Normal 5 3 3 4 2" xfId="1094"/>
    <cellStyle name="Normal 5 3 3 4 2 2" xfId="6652"/>
    <cellStyle name="Normal 5 3 3 4 2 3" xfId="5629"/>
    <cellStyle name="Normal 5 3 3 4 3" xfId="6653"/>
    <cellStyle name="Normal 5 3 3 4 4" xfId="5628"/>
    <cellStyle name="Normal 5 3 3 5" xfId="1095"/>
    <cellStyle name="Normal 5 3 3 5 2" xfId="6654"/>
    <cellStyle name="Normal 5 3 3 5 3" xfId="5630"/>
    <cellStyle name="Normal 5 3 3 6" xfId="6655"/>
    <cellStyle name="Normal 5 3 3 7" xfId="5619"/>
    <cellStyle name="Normal 5 3 4" xfId="156"/>
    <cellStyle name="Normal 5 3 4 2" xfId="157"/>
    <cellStyle name="Normal 5 3 4 2 2" xfId="1096"/>
    <cellStyle name="Normal 5 3 4 2 2 2" xfId="1097"/>
    <cellStyle name="Normal 5 3 4 2 2 2 2" xfId="6656"/>
    <cellStyle name="Normal 5 3 4 2 2 2 3" xfId="5634"/>
    <cellStyle name="Normal 5 3 4 2 2 3" xfId="6657"/>
    <cellStyle name="Normal 5 3 4 2 2 4" xfId="5633"/>
    <cellStyle name="Normal 5 3 4 2 3" xfId="1098"/>
    <cellStyle name="Normal 5 3 4 2 3 2" xfId="6658"/>
    <cellStyle name="Normal 5 3 4 2 3 3" xfId="5635"/>
    <cellStyle name="Normal 5 3 4 2 4" xfId="6659"/>
    <cellStyle name="Normal 5 3 4 2 5" xfId="5632"/>
    <cellStyle name="Normal 5 3 4 3" xfId="310"/>
    <cellStyle name="Normal 5 3 4 3 2" xfId="1099"/>
    <cellStyle name="Normal 5 3 4 3 2 2" xfId="1100"/>
    <cellStyle name="Normal 5 3 4 3 2 2 2" xfId="6660"/>
    <cellStyle name="Normal 5 3 4 3 2 2 3" xfId="5638"/>
    <cellStyle name="Normal 5 3 4 3 2 3" xfId="6661"/>
    <cellStyle name="Normal 5 3 4 3 2 4" xfId="5637"/>
    <cellStyle name="Normal 5 3 4 3 3" xfId="1101"/>
    <cellStyle name="Normal 5 3 4 3 3 2" xfId="6662"/>
    <cellStyle name="Normal 5 3 4 3 3 3" xfId="5639"/>
    <cellStyle name="Normal 5 3 4 3 4" xfId="6663"/>
    <cellStyle name="Normal 5 3 4 3 5" xfId="5636"/>
    <cellStyle name="Normal 5 3 4 4" xfId="1102"/>
    <cellStyle name="Normal 5 3 4 4 2" xfId="1103"/>
    <cellStyle name="Normal 5 3 4 4 2 2" xfId="6664"/>
    <cellStyle name="Normal 5 3 4 4 2 3" xfId="5641"/>
    <cellStyle name="Normal 5 3 4 4 3" xfId="6665"/>
    <cellStyle name="Normal 5 3 4 4 4" xfId="5640"/>
    <cellStyle name="Normal 5 3 4 5" xfId="1104"/>
    <cellStyle name="Normal 5 3 4 5 2" xfId="6666"/>
    <cellStyle name="Normal 5 3 4 5 3" xfId="5642"/>
    <cellStyle name="Normal 5 3 4 6" xfId="6667"/>
    <cellStyle name="Normal 5 3 4 7" xfId="5631"/>
    <cellStyle name="Normal 5 3 5" xfId="158"/>
    <cellStyle name="Normal 5 3 5 2" xfId="159"/>
    <cellStyle name="Normal 5 3 5 2 2" xfId="1105"/>
    <cellStyle name="Normal 5 3 5 2 2 2" xfId="1106"/>
    <cellStyle name="Normal 5 3 5 2 2 2 2" xfId="6668"/>
    <cellStyle name="Normal 5 3 5 2 2 2 3" xfId="5646"/>
    <cellStyle name="Normal 5 3 5 2 2 3" xfId="6669"/>
    <cellStyle name="Normal 5 3 5 2 2 4" xfId="5645"/>
    <cellStyle name="Normal 5 3 5 2 3" xfId="1107"/>
    <cellStyle name="Normal 5 3 5 2 3 2" xfId="6670"/>
    <cellStyle name="Normal 5 3 5 2 3 3" xfId="5647"/>
    <cellStyle name="Normal 5 3 5 2 4" xfId="6671"/>
    <cellStyle name="Normal 5 3 5 2 5" xfId="5644"/>
    <cellStyle name="Normal 5 3 5 3" xfId="311"/>
    <cellStyle name="Normal 5 3 5 3 2" xfId="1108"/>
    <cellStyle name="Normal 5 3 5 3 2 2" xfId="1109"/>
    <cellStyle name="Normal 5 3 5 3 2 2 2" xfId="6672"/>
    <cellStyle name="Normal 5 3 5 3 2 2 3" xfId="5650"/>
    <cellStyle name="Normal 5 3 5 3 2 3" xfId="6673"/>
    <cellStyle name="Normal 5 3 5 3 2 4" xfId="5649"/>
    <cellStyle name="Normal 5 3 5 3 3" xfId="1110"/>
    <cellStyle name="Normal 5 3 5 3 3 2" xfId="6674"/>
    <cellStyle name="Normal 5 3 5 3 3 3" xfId="5651"/>
    <cellStyle name="Normal 5 3 5 3 4" xfId="6675"/>
    <cellStyle name="Normal 5 3 5 3 5" xfId="5648"/>
    <cellStyle name="Normal 5 3 5 4" xfId="1111"/>
    <cellStyle name="Normal 5 3 5 4 2" xfId="1112"/>
    <cellStyle name="Normal 5 3 5 4 2 2" xfId="6676"/>
    <cellStyle name="Normal 5 3 5 4 2 3" xfId="5653"/>
    <cellStyle name="Normal 5 3 5 4 3" xfId="6677"/>
    <cellStyle name="Normal 5 3 5 4 4" xfId="5652"/>
    <cellStyle name="Normal 5 3 5 5" xfId="1113"/>
    <cellStyle name="Normal 5 3 5 5 2" xfId="6678"/>
    <cellStyle name="Normal 5 3 5 5 3" xfId="5654"/>
    <cellStyle name="Normal 5 3 5 6" xfId="6679"/>
    <cellStyle name="Normal 5 3 5 7" xfId="5643"/>
    <cellStyle name="Normal 5 3 6" xfId="160"/>
    <cellStyle name="Normal 5 3 6 2" xfId="161"/>
    <cellStyle name="Normal 5 3 6 2 2" xfId="1114"/>
    <cellStyle name="Normal 5 3 6 2 2 2" xfId="1115"/>
    <cellStyle name="Normal 5 3 6 2 2 2 2" xfId="6680"/>
    <cellStyle name="Normal 5 3 6 2 2 2 3" xfId="5658"/>
    <cellStyle name="Normal 5 3 6 2 2 3" xfId="6681"/>
    <cellStyle name="Normal 5 3 6 2 2 4" xfId="5657"/>
    <cellStyle name="Normal 5 3 6 2 3" xfId="1116"/>
    <cellStyle name="Normal 5 3 6 2 3 2" xfId="6682"/>
    <cellStyle name="Normal 5 3 6 2 3 3" xfId="5659"/>
    <cellStyle name="Normal 5 3 6 2 4" xfId="6683"/>
    <cellStyle name="Normal 5 3 6 2 5" xfId="5656"/>
    <cellStyle name="Normal 5 3 6 3" xfId="312"/>
    <cellStyle name="Normal 5 3 6 3 2" xfId="1117"/>
    <cellStyle name="Normal 5 3 6 3 2 2" xfId="1118"/>
    <cellStyle name="Normal 5 3 6 3 2 2 2" xfId="6684"/>
    <cellStyle name="Normal 5 3 6 3 2 2 3" xfId="5662"/>
    <cellStyle name="Normal 5 3 6 3 2 3" xfId="6685"/>
    <cellStyle name="Normal 5 3 6 3 2 4" xfId="5661"/>
    <cellStyle name="Normal 5 3 6 3 3" xfId="1119"/>
    <cellStyle name="Normal 5 3 6 3 3 2" xfId="6686"/>
    <cellStyle name="Normal 5 3 6 3 3 3" xfId="5663"/>
    <cellStyle name="Normal 5 3 6 3 4" xfId="6687"/>
    <cellStyle name="Normal 5 3 6 3 5" xfId="5660"/>
    <cellStyle name="Normal 5 3 6 4" xfId="1120"/>
    <cellStyle name="Normal 5 3 6 4 2" xfId="1121"/>
    <cellStyle name="Normal 5 3 6 4 2 2" xfId="6688"/>
    <cellStyle name="Normal 5 3 6 4 2 3" xfId="5665"/>
    <cellStyle name="Normal 5 3 6 4 3" xfId="6689"/>
    <cellStyle name="Normal 5 3 6 4 4" xfId="5664"/>
    <cellStyle name="Normal 5 3 6 5" xfId="1122"/>
    <cellStyle name="Normal 5 3 6 5 2" xfId="6690"/>
    <cellStyle name="Normal 5 3 6 5 3" xfId="5666"/>
    <cellStyle name="Normal 5 3 6 6" xfId="6691"/>
    <cellStyle name="Normal 5 3 6 7" xfId="5655"/>
    <cellStyle name="Normal 5 3 7" xfId="162"/>
    <cellStyle name="Normal 5 3 7 2" xfId="163"/>
    <cellStyle name="Normal 5 3 7 2 2" xfId="1123"/>
    <cellStyle name="Normal 5 3 7 2 2 2" xfId="1124"/>
    <cellStyle name="Normal 5 3 7 2 2 2 2" xfId="6692"/>
    <cellStyle name="Normal 5 3 7 2 2 2 3" xfId="5670"/>
    <cellStyle name="Normal 5 3 7 2 2 3" xfId="6693"/>
    <cellStyle name="Normal 5 3 7 2 2 4" xfId="5669"/>
    <cellStyle name="Normal 5 3 7 2 3" xfId="1125"/>
    <cellStyle name="Normal 5 3 7 2 3 2" xfId="6694"/>
    <cellStyle name="Normal 5 3 7 2 3 3" xfId="5671"/>
    <cellStyle name="Normal 5 3 7 2 4" xfId="6695"/>
    <cellStyle name="Normal 5 3 7 2 5" xfId="5668"/>
    <cellStyle name="Normal 5 3 7 3" xfId="313"/>
    <cellStyle name="Normal 5 3 7 3 2" xfId="1126"/>
    <cellStyle name="Normal 5 3 7 3 2 2" xfId="1127"/>
    <cellStyle name="Normal 5 3 7 3 2 2 2" xfId="6696"/>
    <cellStyle name="Normal 5 3 7 3 2 2 3" xfId="5674"/>
    <cellStyle name="Normal 5 3 7 3 2 3" xfId="6697"/>
    <cellStyle name="Normal 5 3 7 3 2 4" xfId="5673"/>
    <cellStyle name="Normal 5 3 7 3 3" xfId="1128"/>
    <cellStyle name="Normal 5 3 7 3 3 2" xfId="6698"/>
    <cellStyle name="Normal 5 3 7 3 3 3" xfId="5675"/>
    <cellStyle name="Normal 5 3 7 3 4" xfId="6699"/>
    <cellStyle name="Normal 5 3 7 3 5" xfId="5672"/>
    <cellStyle name="Normal 5 3 7 4" xfId="1129"/>
    <cellStyle name="Normal 5 3 7 4 2" xfId="1130"/>
    <cellStyle name="Normal 5 3 7 4 2 2" xfId="6700"/>
    <cellStyle name="Normal 5 3 7 4 2 3" xfId="5677"/>
    <cellStyle name="Normal 5 3 7 4 3" xfId="6701"/>
    <cellStyle name="Normal 5 3 7 4 4" xfId="5676"/>
    <cellStyle name="Normal 5 3 7 5" xfId="1131"/>
    <cellStyle name="Normal 5 3 7 5 2" xfId="6702"/>
    <cellStyle name="Normal 5 3 7 5 3" xfId="5678"/>
    <cellStyle name="Normal 5 3 7 6" xfId="6703"/>
    <cellStyle name="Normal 5 3 7 7" xfId="5667"/>
    <cellStyle name="Normal 5 3 8" xfId="164"/>
    <cellStyle name="Normal 5 3 8 2" xfId="165"/>
    <cellStyle name="Normal 5 3 8 2 2" xfId="1132"/>
    <cellStyle name="Normal 5 3 8 2 2 2" xfId="1133"/>
    <cellStyle name="Normal 5 3 8 2 2 2 2" xfId="6704"/>
    <cellStyle name="Normal 5 3 8 2 2 2 3" xfId="5682"/>
    <cellStyle name="Normal 5 3 8 2 2 3" xfId="6705"/>
    <cellStyle name="Normal 5 3 8 2 2 4" xfId="5681"/>
    <cellStyle name="Normal 5 3 8 2 3" xfId="1134"/>
    <cellStyle name="Normal 5 3 8 2 3 2" xfId="6706"/>
    <cellStyle name="Normal 5 3 8 2 3 3" xfId="5683"/>
    <cellStyle name="Normal 5 3 8 2 4" xfId="6707"/>
    <cellStyle name="Normal 5 3 8 2 5" xfId="5680"/>
    <cellStyle name="Normal 5 3 8 3" xfId="314"/>
    <cellStyle name="Normal 5 3 8 3 2" xfId="1135"/>
    <cellStyle name="Normal 5 3 8 3 2 2" xfId="1136"/>
    <cellStyle name="Normal 5 3 8 3 2 2 2" xfId="6708"/>
    <cellStyle name="Normal 5 3 8 3 2 2 3" xfId="5686"/>
    <cellStyle name="Normal 5 3 8 3 2 3" xfId="6709"/>
    <cellStyle name="Normal 5 3 8 3 2 4" xfId="5685"/>
    <cellStyle name="Normal 5 3 8 3 3" xfId="1137"/>
    <cellStyle name="Normal 5 3 8 3 3 2" xfId="6710"/>
    <cellStyle name="Normal 5 3 8 3 3 3" xfId="5687"/>
    <cellStyle name="Normal 5 3 8 3 4" xfId="6711"/>
    <cellStyle name="Normal 5 3 8 3 5" xfId="5684"/>
    <cellStyle name="Normal 5 3 8 4" xfId="1138"/>
    <cellStyle name="Normal 5 3 8 4 2" xfId="1139"/>
    <cellStyle name="Normal 5 3 8 4 2 2" xfId="6712"/>
    <cellStyle name="Normal 5 3 8 4 2 3" xfId="5689"/>
    <cellStyle name="Normal 5 3 8 4 3" xfId="6713"/>
    <cellStyle name="Normal 5 3 8 4 4" xfId="5688"/>
    <cellStyle name="Normal 5 3 8 5" xfId="1140"/>
    <cellStyle name="Normal 5 3 8 5 2" xfId="6714"/>
    <cellStyle name="Normal 5 3 8 5 3" xfId="5690"/>
    <cellStyle name="Normal 5 3 8 6" xfId="6715"/>
    <cellStyle name="Normal 5 3 8 7" xfId="5679"/>
    <cellStyle name="Normal 5 3 9" xfId="166"/>
    <cellStyle name="Normal 5 3 9 2" xfId="1141"/>
    <cellStyle name="Normal 5 3 9 2 2" xfId="1142"/>
    <cellStyle name="Normal 5 3 9 2 2 2" xfId="6716"/>
    <cellStyle name="Normal 5 3 9 2 2 3" xfId="5693"/>
    <cellStyle name="Normal 5 3 9 2 3" xfId="6717"/>
    <cellStyle name="Normal 5 3 9 2 4" xfId="5692"/>
    <cellStyle name="Normal 5 3 9 3" xfId="1143"/>
    <cellStyle name="Normal 5 3 9 3 2" xfId="6718"/>
    <cellStyle name="Normal 5 3 9 3 3" xfId="5694"/>
    <cellStyle name="Normal 5 3 9 4" xfId="6719"/>
    <cellStyle name="Normal 5 3 9 5" xfId="5691"/>
    <cellStyle name="Normal 5 4" xfId="30"/>
    <cellStyle name="Normal 5 5" xfId="167"/>
    <cellStyle name="Normal 5 5 10" xfId="5695"/>
    <cellStyle name="Normal 5 5 2" xfId="168"/>
    <cellStyle name="Normal 5 5 2 2" xfId="1144"/>
    <cellStyle name="Normal 5 5 2 2 2" xfId="1145"/>
    <cellStyle name="Normal 5 5 2 2 2 2" xfId="6720"/>
    <cellStyle name="Normal 5 5 2 2 2 3" xfId="5698"/>
    <cellStyle name="Normal 5 5 2 2 3" xfId="6721"/>
    <cellStyle name="Normal 5 5 2 2 4" xfId="5697"/>
    <cellStyle name="Normal 5 5 2 3" xfId="1146"/>
    <cellStyle name="Normal 5 5 2 3 2" xfId="6722"/>
    <cellStyle name="Normal 5 5 2 3 3" xfId="5699"/>
    <cellStyle name="Normal 5 5 2 4" xfId="6723"/>
    <cellStyle name="Normal 5 5 2 5" xfId="5696"/>
    <cellStyle name="Normal 5 5 3" xfId="315"/>
    <cellStyle name="Normal 5 5 3 2" xfId="1147"/>
    <cellStyle name="Normal 5 5 3 2 2" xfId="1148"/>
    <cellStyle name="Normal 5 5 3 2 2 2" xfId="6724"/>
    <cellStyle name="Normal 5 5 3 2 2 3" xfId="5702"/>
    <cellStyle name="Normal 5 5 3 2 3" xfId="6725"/>
    <cellStyle name="Normal 5 5 3 2 4" xfId="5701"/>
    <cellStyle name="Normal 5 5 3 3" xfId="1149"/>
    <cellStyle name="Normal 5 5 3 3 2" xfId="6726"/>
    <cellStyle name="Normal 5 5 3 3 3" xfId="5703"/>
    <cellStyle name="Normal 5 5 3 4" xfId="6727"/>
    <cellStyle name="Normal 5 5 3 5" xfId="5700"/>
    <cellStyle name="Normal 5 5 4" xfId="1150"/>
    <cellStyle name="Normal 5 5 4 2" xfId="1151"/>
    <cellStyle name="Normal 5 5 4 2 2" xfId="6728"/>
    <cellStyle name="Normal 5 5 4 2 3" xfId="5705"/>
    <cellStyle name="Normal 5 5 4 3" xfId="6729"/>
    <cellStyle name="Normal 5 5 4 4" xfId="5704"/>
    <cellStyle name="Normal 5 5 5" xfId="1152"/>
    <cellStyle name="Normal 5 5 5 2" xfId="1153"/>
    <cellStyle name="Normal 5 5 5 2 2" xfId="5707"/>
    <cellStyle name="Normal 5 5 5 3" xfId="5706"/>
    <cellStyle name="Normal 5 5 6" xfId="1154"/>
    <cellStyle name="Normal 5 5 6 2" xfId="1155"/>
    <cellStyle name="Normal 5 5 6 2 2" xfId="5709"/>
    <cellStyle name="Normal 5 5 6 3" xfId="5708"/>
    <cellStyle name="Normal 5 5 7" xfId="1156"/>
    <cellStyle name="Normal 5 5 7 2" xfId="1157"/>
    <cellStyle name="Normal 5 5 7 2 2" xfId="5711"/>
    <cellStyle name="Normal 5 5 7 3" xfId="5710"/>
    <cellStyle name="Normal 5 5 8" xfId="1158"/>
    <cellStyle name="Normal 5 5 9" xfId="1159"/>
    <cellStyle name="Normal 5 5 9 2" xfId="5712"/>
    <cellStyle name="Normal 5 6" xfId="169"/>
    <cellStyle name="Normal 5 6 2" xfId="170"/>
    <cellStyle name="Normal 5 6 2 2" xfId="1160"/>
    <cellStyle name="Normal 5 6 2 2 2" xfId="1161"/>
    <cellStyle name="Normal 5 6 2 2 2 2" xfId="6730"/>
    <cellStyle name="Normal 5 6 2 2 2 3" xfId="5716"/>
    <cellStyle name="Normal 5 6 2 2 3" xfId="6731"/>
    <cellStyle name="Normal 5 6 2 2 4" xfId="5715"/>
    <cellStyle name="Normal 5 6 2 3" xfId="1162"/>
    <cellStyle name="Normal 5 6 2 3 2" xfId="6732"/>
    <cellStyle name="Normal 5 6 2 3 3" xfId="5717"/>
    <cellStyle name="Normal 5 6 2 4" xfId="6733"/>
    <cellStyle name="Normal 5 6 2 5" xfId="5714"/>
    <cellStyle name="Normal 5 6 3" xfId="316"/>
    <cellStyle name="Normal 5 6 3 2" xfId="1163"/>
    <cellStyle name="Normal 5 6 3 2 2" xfId="1164"/>
    <cellStyle name="Normal 5 6 3 2 2 2" xfId="6734"/>
    <cellStyle name="Normal 5 6 3 2 2 3" xfId="5720"/>
    <cellStyle name="Normal 5 6 3 2 3" xfId="6735"/>
    <cellStyle name="Normal 5 6 3 2 4" xfId="5719"/>
    <cellStyle name="Normal 5 6 3 3" xfId="1165"/>
    <cellStyle name="Normal 5 6 3 3 2" xfId="6736"/>
    <cellStyle name="Normal 5 6 3 3 3" xfId="5721"/>
    <cellStyle name="Normal 5 6 3 4" xfId="6737"/>
    <cellStyle name="Normal 5 6 3 5" xfId="5718"/>
    <cellStyle name="Normal 5 6 4" xfId="1166"/>
    <cellStyle name="Normal 5 6 4 2" xfId="1167"/>
    <cellStyle name="Normal 5 6 4 2 2" xfId="6738"/>
    <cellStyle name="Normal 5 6 4 2 3" xfId="5723"/>
    <cellStyle name="Normal 5 6 4 3" xfId="6739"/>
    <cellStyle name="Normal 5 6 4 4" xfId="5722"/>
    <cellStyle name="Normal 5 6 5" xfId="1168"/>
    <cellStyle name="Normal 5 6 5 2" xfId="6740"/>
    <cellStyle name="Normal 5 6 5 3" xfId="5724"/>
    <cellStyle name="Normal 5 6 6" xfId="6741"/>
    <cellStyle name="Normal 5 6 7" xfId="5713"/>
    <cellStyle name="Normal 5 7" xfId="171"/>
    <cellStyle name="Normal 5 7 2" xfId="172"/>
    <cellStyle name="Normal 5 7 2 2" xfId="1169"/>
    <cellStyle name="Normal 5 7 2 2 2" xfId="1170"/>
    <cellStyle name="Normal 5 7 2 2 2 2" xfId="6742"/>
    <cellStyle name="Normal 5 7 2 2 2 3" xfId="5728"/>
    <cellStyle name="Normal 5 7 2 2 3" xfId="6743"/>
    <cellStyle name="Normal 5 7 2 2 4" xfId="5727"/>
    <cellStyle name="Normal 5 7 2 3" xfId="1171"/>
    <cellStyle name="Normal 5 7 2 3 2" xfId="6744"/>
    <cellStyle name="Normal 5 7 2 3 3" xfId="5729"/>
    <cellStyle name="Normal 5 7 2 4" xfId="6745"/>
    <cellStyle name="Normal 5 7 2 5" xfId="5726"/>
    <cellStyle name="Normal 5 7 3" xfId="317"/>
    <cellStyle name="Normal 5 7 3 2" xfId="1172"/>
    <cellStyle name="Normal 5 7 3 2 2" xfId="1173"/>
    <cellStyle name="Normal 5 7 3 2 2 2" xfId="6746"/>
    <cellStyle name="Normal 5 7 3 2 2 3" xfId="5732"/>
    <cellStyle name="Normal 5 7 3 2 3" xfId="6747"/>
    <cellStyle name="Normal 5 7 3 2 4" xfId="5731"/>
    <cellStyle name="Normal 5 7 3 3" xfId="1174"/>
    <cellStyle name="Normal 5 7 3 3 2" xfId="6748"/>
    <cellStyle name="Normal 5 7 3 3 3" xfId="5733"/>
    <cellStyle name="Normal 5 7 3 4" xfId="6749"/>
    <cellStyle name="Normal 5 7 3 5" xfId="5730"/>
    <cellStyle name="Normal 5 7 4" xfId="1175"/>
    <cellStyle name="Normal 5 7 4 2" xfId="1176"/>
    <cellStyle name="Normal 5 7 4 2 2" xfId="6750"/>
    <cellStyle name="Normal 5 7 4 2 3" xfId="5735"/>
    <cellStyle name="Normal 5 7 4 3" xfId="6751"/>
    <cellStyle name="Normal 5 7 4 4" xfId="5734"/>
    <cellStyle name="Normal 5 7 5" xfId="1177"/>
    <cellStyle name="Normal 5 7 5 2" xfId="6752"/>
    <cellStyle name="Normal 5 7 5 3" xfId="5736"/>
    <cellStyle name="Normal 5 7 6" xfId="6753"/>
    <cellStyle name="Normal 5 7 7" xfId="5725"/>
    <cellStyle name="Normal 5 8" xfId="173"/>
    <cellStyle name="Normal 5 8 2" xfId="174"/>
    <cellStyle name="Normal 5 8 2 2" xfId="1178"/>
    <cellStyle name="Normal 5 8 2 2 2" xfId="1179"/>
    <cellStyle name="Normal 5 8 2 2 2 2" xfId="6754"/>
    <cellStyle name="Normal 5 8 2 2 2 3" xfId="5740"/>
    <cellStyle name="Normal 5 8 2 2 3" xfId="6755"/>
    <cellStyle name="Normal 5 8 2 2 4" xfId="5739"/>
    <cellStyle name="Normal 5 8 2 3" xfId="1180"/>
    <cellStyle name="Normal 5 8 2 3 2" xfId="6756"/>
    <cellStyle name="Normal 5 8 2 3 3" xfId="5741"/>
    <cellStyle name="Normal 5 8 2 4" xfId="6757"/>
    <cellStyle name="Normal 5 8 2 5" xfId="5738"/>
    <cellStyle name="Normal 5 8 3" xfId="318"/>
    <cellStyle name="Normal 5 8 3 2" xfId="1181"/>
    <cellStyle name="Normal 5 8 3 2 2" xfId="1182"/>
    <cellStyle name="Normal 5 8 3 2 2 2" xfId="6758"/>
    <cellStyle name="Normal 5 8 3 2 2 3" xfId="5744"/>
    <cellStyle name="Normal 5 8 3 2 3" xfId="6759"/>
    <cellStyle name="Normal 5 8 3 2 4" xfId="5743"/>
    <cellStyle name="Normal 5 8 3 3" xfId="1183"/>
    <cellStyle name="Normal 5 8 3 3 2" xfId="6760"/>
    <cellStyle name="Normal 5 8 3 3 3" xfId="5745"/>
    <cellStyle name="Normal 5 8 3 4" xfId="6761"/>
    <cellStyle name="Normal 5 8 3 5" xfId="5742"/>
    <cellStyle name="Normal 5 8 4" xfId="1184"/>
    <cellStyle name="Normal 5 8 4 2" xfId="1185"/>
    <cellStyle name="Normal 5 8 4 2 2" xfId="6762"/>
    <cellStyle name="Normal 5 8 4 3" xfId="1186"/>
    <cellStyle name="Normal 5 8 4 3 2" xfId="5747"/>
    <cellStyle name="Normal 5 8 4 4" xfId="5746"/>
    <cellStyle name="Normal 5 8 5" xfId="1187"/>
    <cellStyle name="Normal 5 8 5 2" xfId="6763"/>
    <cellStyle name="Normal 5 8 5 3" xfId="5748"/>
    <cellStyle name="Normal 5 8 6" xfId="6764"/>
    <cellStyle name="Normal 5 8 7" xfId="5737"/>
    <cellStyle name="Normal 5 9" xfId="175"/>
    <cellStyle name="Normal 5 9 2" xfId="176"/>
    <cellStyle name="Normal 5 9 2 2" xfId="1188"/>
    <cellStyle name="Normal 5 9 2 2 2" xfId="1189"/>
    <cellStyle name="Normal 5 9 2 2 2 2" xfId="6765"/>
    <cellStyle name="Normal 5 9 2 2 2 3" xfId="5752"/>
    <cellStyle name="Normal 5 9 2 2 3" xfId="6766"/>
    <cellStyle name="Normal 5 9 2 2 4" xfId="5751"/>
    <cellStyle name="Normal 5 9 2 3" xfId="1190"/>
    <cellStyle name="Normal 5 9 2 3 2" xfId="6767"/>
    <cellStyle name="Normal 5 9 2 3 3" xfId="5753"/>
    <cellStyle name="Normal 5 9 2 4" xfId="6768"/>
    <cellStyle name="Normal 5 9 2 5" xfId="5750"/>
    <cellStyle name="Normal 5 9 3" xfId="319"/>
    <cellStyle name="Normal 5 9 3 2" xfId="1191"/>
    <cellStyle name="Normal 5 9 3 2 2" xfId="1192"/>
    <cellStyle name="Normal 5 9 3 2 2 2" xfId="6769"/>
    <cellStyle name="Normal 5 9 3 2 2 3" xfId="5756"/>
    <cellStyle name="Normal 5 9 3 2 3" xfId="6770"/>
    <cellStyle name="Normal 5 9 3 2 4" xfId="5755"/>
    <cellStyle name="Normal 5 9 3 3" xfId="1193"/>
    <cellStyle name="Normal 5 9 3 3 2" xfId="6771"/>
    <cellStyle name="Normal 5 9 3 3 3" xfId="5757"/>
    <cellStyle name="Normal 5 9 3 4" xfId="6772"/>
    <cellStyle name="Normal 5 9 3 5" xfId="5754"/>
    <cellStyle name="Normal 5 9 4" xfId="1194"/>
    <cellStyle name="Normal 5 9 4 2" xfId="1195"/>
    <cellStyle name="Normal 5 9 4 2 2" xfId="6773"/>
    <cellStyle name="Normal 5 9 4 3" xfId="1196"/>
    <cellStyle name="Normal 5 9 4 3 2" xfId="5759"/>
    <cellStyle name="Normal 5 9 4 4" xfId="5758"/>
    <cellStyle name="Normal 5 9 5" xfId="1197"/>
    <cellStyle name="Normal 5 9 5 2" xfId="6774"/>
    <cellStyle name="Normal 5 9 5 3" xfId="5760"/>
    <cellStyle name="Normal 5 9 6" xfId="6775"/>
    <cellStyle name="Normal 5 9 7" xfId="5749"/>
    <cellStyle name="Normal 6" xfId="177"/>
    <cellStyle name="Normal 6 2" xfId="31"/>
    <cellStyle name="Normal 6 3" xfId="45"/>
    <cellStyle name="Normal 6 3 10" xfId="342"/>
    <cellStyle name="Normal 6 3 10 2" xfId="1198"/>
    <cellStyle name="Normal 6 3 10 2 2" xfId="1199"/>
    <cellStyle name="Normal 6 3 10 2 2 2" xfId="1200"/>
    <cellStyle name="Normal 6 3 10 2 2 2 2" xfId="1201"/>
    <cellStyle name="Normal 6 3 10 2 2 3" xfId="1202"/>
    <cellStyle name="Normal 6 3 10 2 3" xfId="1203"/>
    <cellStyle name="Normal 6 3 10 2 3 2" xfId="1204"/>
    <cellStyle name="Normal 6 3 10 2 4" xfId="1205"/>
    <cellStyle name="Normal 6 3 10 3" xfId="1206"/>
    <cellStyle name="Normal 6 3 10 3 2" xfId="1207"/>
    <cellStyle name="Normal 6 3 10 3 2 2" xfId="1208"/>
    <cellStyle name="Normal 6 3 10 3 2 2 2" xfId="1209"/>
    <cellStyle name="Normal 6 3 10 3 2 3" xfId="1210"/>
    <cellStyle name="Normal 6 3 10 3 3" xfId="1211"/>
    <cellStyle name="Normal 6 3 10 3 3 2" xfId="1212"/>
    <cellStyle name="Normal 6 3 10 3 4" xfId="1213"/>
    <cellStyle name="Normal 6 3 10 4" xfId="1214"/>
    <cellStyle name="Normal 6 3 10 4 2" xfId="1215"/>
    <cellStyle name="Normal 6 3 10 4 2 2" xfId="1216"/>
    <cellStyle name="Normal 6 3 10 4 3" xfId="1217"/>
    <cellStyle name="Normal 6 3 10 5" xfId="1218"/>
    <cellStyle name="Normal 6 3 10 5 2" xfId="1219"/>
    <cellStyle name="Normal 6 3 10 5 2 2" xfId="1220"/>
    <cellStyle name="Normal 6 3 10 5 3" xfId="1221"/>
    <cellStyle name="Normal 6 3 10 6" xfId="1222"/>
    <cellStyle name="Normal 6 3 10 6 2" xfId="1223"/>
    <cellStyle name="Normal 6 3 10 7" xfId="1224"/>
    <cellStyle name="Normal 6 3 10 7 2" xfId="1225"/>
    <cellStyle name="Normal 6 3 10 8" xfId="1226"/>
    <cellStyle name="Normal 6 3 11" xfId="1227"/>
    <cellStyle name="Normal 6 3 11 2" xfId="1228"/>
    <cellStyle name="Normal 6 3 11 2 2" xfId="1229"/>
    <cellStyle name="Normal 6 3 11 2 2 2" xfId="1230"/>
    <cellStyle name="Normal 6 3 11 2 3" xfId="1231"/>
    <cellStyle name="Normal 6 3 11 3" xfId="1232"/>
    <cellStyle name="Normal 6 3 11 3 2" xfId="1233"/>
    <cellStyle name="Normal 6 3 11 4" xfId="1234"/>
    <cellStyle name="Normal 6 3 11 5" xfId="1235"/>
    <cellStyle name="Normal 6 3 12" xfId="1236"/>
    <cellStyle name="Normal 6 3 12 2" xfId="1237"/>
    <cellStyle name="Normal 6 3 12 2 2" xfId="1238"/>
    <cellStyle name="Normal 6 3 12 2 2 2" xfId="1239"/>
    <cellStyle name="Normal 6 3 12 2 3" xfId="1240"/>
    <cellStyle name="Normal 6 3 12 3" xfId="1241"/>
    <cellStyle name="Normal 6 3 12 3 2" xfId="1242"/>
    <cellStyle name="Normal 6 3 12 4" xfId="1243"/>
    <cellStyle name="Normal 6 3 13" xfId="1244"/>
    <cellStyle name="Normal 6 3 13 2" xfId="1245"/>
    <cellStyle name="Normal 6 3 13 2 2" xfId="1246"/>
    <cellStyle name="Normal 6 3 13 3" xfId="1247"/>
    <cellStyle name="Normal 6 3 14" xfId="1248"/>
    <cellStyle name="Normal 6 3 14 2" xfId="1249"/>
    <cellStyle name="Normal 6 3 14 2 2" xfId="1250"/>
    <cellStyle name="Normal 6 3 14 3" xfId="1251"/>
    <cellStyle name="Normal 6 3 15" xfId="1252"/>
    <cellStyle name="Normal 6 3 15 2" xfId="1253"/>
    <cellStyle name="Normal 6 3 16" xfId="1254"/>
    <cellStyle name="Normal 6 3 16 2" xfId="1255"/>
    <cellStyle name="Normal 6 3 17" xfId="1256"/>
    <cellStyle name="Normal 6 3 2" xfId="178"/>
    <cellStyle name="Normal 6 3 2 10" xfId="1257"/>
    <cellStyle name="Normal 6 3 2 10 2" xfId="1258"/>
    <cellStyle name="Normal 6 3 2 10 2 2" xfId="1259"/>
    <cellStyle name="Normal 6 3 2 10 2 2 2" xfId="1260"/>
    <cellStyle name="Normal 6 3 2 10 2 3" xfId="1261"/>
    <cellStyle name="Normal 6 3 2 10 3" xfId="1262"/>
    <cellStyle name="Normal 6 3 2 10 3 2" xfId="1263"/>
    <cellStyle name="Normal 6 3 2 10 4" xfId="1264"/>
    <cellStyle name="Normal 6 3 2 11" xfId="1265"/>
    <cellStyle name="Normal 6 3 2 11 2" xfId="1266"/>
    <cellStyle name="Normal 6 3 2 11 2 2" xfId="1267"/>
    <cellStyle name="Normal 6 3 2 11 3" xfId="1268"/>
    <cellStyle name="Normal 6 3 2 12" xfId="1269"/>
    <cellStyle name="Normal 6 3 2 12 2" xfId="1270"/>
    <cellStyle name="Normal 6 3 2 12 2 2" xfId="1271"/>
    <cellStyle name="Normal 6 3 2 12 3" xfId="1272"/>
    <cellStyle name="Normal 6 3 2 13" xfId="1273"/>
    <cellStyle name="Normal 6 3 2 13 2" xfId="1274"/>
    <cellStyle name="Normal 6 3 2 14" xfId="1275"/>
    <cellStyle name="Normal 6 3 2 14 2" xfId="1276"/>
    <cellStyle name="Normal 6 3 2 15" xfId="1277"/>
    <cellStyle name="Normal 6 3 2 2" xfId="179"/>
    <cellStyle name="Normal 6 3 2 2 10" xfId="1278"/>
    <cellStyle name="Normal 6 3 2 2 10 2" xfId="1279"/>
    <cellStyle name="Normal 6 3 2 2 11" xfId="1280"/>
    <cellStyle name="Normal 6 3 2 2 2" xfId="232"/>
    <cellStyle name="Normal 6 3 2 2 2 10" xfId="1281"/>
    <cellStyle name="Normal 6 3 2 2 2 2" xfId="321"/>
    <cellStyle name="Normal 6 3 2 2 2 2 2" xfId="389"/>
    <cellStyle name="Normal 6 3 2 2 2 2 2 2" xfId="1282"/>
    <cellStyle name="Normal 6 3 2 2 2 2 2 2 2" xfId="1283"/>
    <cellStyle name="Normal 6 3 2 2 2 2 2 2 2 2" xfId="1284"/>
    <cellStyle name="Normal 6 3 2 2 2 2 2 2 2 2 2" xfId="1285"/>
    <cellStyle name="Normal 6 3 2 2 2 2 2 2 2 3" xfId="1286"/>
    <cellStyle name="Normal 6 3 2 2 2 2 2 2 3" xfId="1287"/>
    <cellStyle name="Normal 6 3 2 2 2 2 2 2 3 2" xfId="1288"/>
    <cellStyle name="Normal 6 3 2 2 2 2 2 2 4" xfId="1289"/>
    <cellStyle name="Normal 6 3 2 2 2 2 2 3" xfId="1290"/>
    <cellStyle name="Normal 6 3 2 2 2 2 2 3 2" xfId="1291"/>
    <cellStyle name="Normal 6 3 2 2 2 2 2 3 2 2" xfId="1292"/>
    <cellStyle name="Normal 6 3 2 2 2 2 2 3 2 2 2" xfId="1293"/>
    <cellStyle name="Normal 6 3 2 2 2 2 2 3 2 3" xfId="1294"/>
    <cellStyle name="Normal 6 3 2 2 2 2 2 3 3" xfId="1295"/>
    <cellStyle name="Normal 6 3 2 2 2 2 2 3 3 2" xfId="1296"/>
    <cellStyle name="Normal 6 3 2 2 2 2 2 3 4" xfId="1297"/>
    <cellStyle name="Normal 6 3 2 2 2 2 2 4" xfId="1298"/>
    <cellStyle name="Normal 6 3 2 2 2 2 2 4 2" xfId="1299"/>
    <cellStyle name="Normal 6 3 2 2 2 2 2 4 2 2" xfId="1300"/>
    <cellStyle name="Normal 6 3 2 2 2 2 2 4 3" xfId="1301"/>
    <cellStyle name="Normal 6 3 2 2 2 2 2 5" xfId="1302"/>
    <cellStyle name="Normal 6 3 2 2 2 2 2 5 2" xfId="1303"/>
    <cellStyle name="Normal 6 3 2 2 2 2 2 5 2 2" xfId="1304"/>
    <cellStyle name="Normal 6 3 2 2 2 2 2 5 3" xfId="1305"/>
    <cellStyle name="Normal 6 3 2 2 2 2 2 6" xfId="1306"/>
    <cellStyle name="Normal 6 3 2 2 2 2 2 6 2" xfId="1307"/>
    <cellStyle name="Normal 6 3 2 2 2 2 2 7" xfId="1308"/>
    <cellStyle name="Normal 6 3 2 2 2 2 2 7 2" xfId="1309"/>
    <cellStyle name="Normal 6 3 2 2 2 2 2 8" xfId="1310"/>
    <cellStyle name="Normal 6 3 2 2 2 2 3" xfId="1311"/>
    <cellStyle name="Normal 6 3 2 2 2 2 3 2" xfId="1312"/>
    <cellStyle name="Normal 6 3 2 2 2 2 3 2 2" xfId="1313"/>
    <cellStyle name="Normal 6 3 2 2 2 2 3 2 2 2" xfId="1314"/>
    <cellStyle name="Normal 6 3 2 2 2 2 3 2 3" xfId="1315"/>
    <cellStyle name="Normal 6 3 2 2 2 2 3 3" xfId="1316"/>
    <cellStyle name="Normal 6 3 2 2 2 2 3 3 2" xfId="1317"/>
    <cellStyle name="Normal 6 3 2 2 2 2 3 4" xfId="1318"/>
    <cellStyle name="Normal 6 3 2 2 2 2 4" xfId="1319"/>
    <cellStyle name="Normal 6 3 2 2 2 2 4 2" xfId="1320"/>
    <cellStyle name="Normal 6 3 2 2 2 2 4 2 2" xfId="1321"/>
    <cellStyle name="Normal 6 3 2 2 2 2 4 2 2 2" xfId="1322"/>
    <cellStyle name="Normal 6 3 2 2 2 2 4 2 3" xfId="1323"/>
    <cellStyle name="Normal 6 3 2 2 2 2 4 3" xfId="1324"/>
    <cellStyle name="Normal 6 3 2 2 2 2 4 3 2" xfId="1325"/>
    <cellStyle name="Normal 6 3 2 2 2 2 4 4" xfId="1326"/>
    <cellStyle name="Normal 6 3 2 2 2 2 5" xfId="1327"/>
    <cellStyle name="Normal 6 3 2 2 2 2 5 2" xfId="1328"/>
    <cellStyle name="Normal 6 3 2 2 2 2 5 2 2" xfId="1329"/>
    <cellStyle name="Normal 6 3 2 2 2 2 5 3" xfId="1330"/>
    <cellStyle name="Normal 6 3 2 2 2 2 6" xfId="1331"/>
    <cellStyle name="Normal 6 3 2 2 2 2 6 2" xfId="1332"/>
    <cellStyle name="Normal 6 3 2 2 2 2 6 2 2" xfId="1333"/>
    <cellStyle name="Normal 6 3 2 2 2 2 6 3" xfId="1334"/>
    <cellStyle name="Normal 6 3 2 2 2 2 7" xfId="1335"/>
    <cellStyle name="Normal 6 3 2 2 2 2 7 2" xfId="1336"/>
    <cellStyle name="Normal 6 3 2 2 2 2 8" xfId="1337"/>
    <cellStyle name="Normal 6 3 2 2 2 2 8 2" xfId="1338"/>
    <cellStyle name="Normal 6 3 2 2 2 2 9" xfId="1339"/>
    <cellStyle name="Normal 6 3 2 2 2 3" xfId="365"/>
    <cellStyle name="Normal 6 3 2 2 2 3 2" xfId="1340"/>
    <cellStyle name="Normal 6 3 2 2 2 3 2 2" xfId="1341"/>
    <cellStyle name="Normal 6 3 2 2 2 3 2 2 2" xfId="1342"/>
    <cellStyle name="Normal 6 3 2 2 2 3 2 2 2 2" xfId="1343"/>
    <cellStyle name="Normal 6 3 2 2 2 3 2 2 3" xfId="1344"/>
    <cellStyle name="Normal 6 3 2 2 2 3 2 3" xfId="1345"/>
    <cellStyle name="Normal 6 3 2 2 2 3 2 3 2" xfId="1346"/>
    <cellStyle name="Normal 6 3 2 2 2 3 2 4" xfId="1347"/>
    <cellStyle name="Normal 6 3 2 2 2 3 3" xfId="1348"/>
    <cellStyle name="Normal 6 3 2 2 2 3 3 2" xfId="1349"/>
    <cellStyle name="Normal 6 3 2 2 2 3 3 2 2" xfId="1350"/>
    <cellStyle name="Normal 6 3 2 2 2 3 3 2 2 2" xfId="1351"/>
    <cellStyle name="Normal 6 3 2 2 2 3 3 2 3" xfId="1352"/>
    <cellStyle name="Normal 6 3 2 2 2 3 3 3" xfId="1353"/>
    <cellStyle name="Normal 6 3 2 2 2 3 3 3 2" xfId="1354"/>
    <cellStyle name="Normal 6 3 2 2 2 3 3 4" xfId="1355"/>
    <cellStyle name="Normal 6 3 2 2 2 3 4" xfId="1356"/>
    <cellStyle name="Normal 6 3 2 2 2 3 4 2" xfId="1357"/>
    <cellStyle name="Normal 6 3 2 2 2 3 4 2 2" xfId="1358"/>
    <cellStyle name="Normal 6 3 2 2 2 3 4 3" xfId="1359"/>
    <cellStyle name="Normal 6 3 2 2 2 3 5" xfId="1360"/>
    <cellStyle name="Normal 6 3 2 2 2 3 5 2" xfId="1361"/>
    <cellStyle name="Normal 6 3 2 2 2 3 5 2 2" xfId="1362"/>
    <cellStyle name="Normal 6 3 2 2 2 3 5 3" xfId="1363"/>
    <cellStyle name="Normal 6 3 2 2 2 3 6" xfId="1364"/>
    <cellStyle name="Normal 6 3 2 2 2 3 6 2" xfId="1365"/>
    <cellStyle name="Normal 6 3 2 2 2 3 7" xfId="1366"/>
    <cellStyle name="Normal 6 3 2 2 2 3 7 2" xfId="1367"/>
    <cellStyle name="Normal 6 3 2 2 2 3 8" xfId="1368"/>
    <cellStyle name="Normal 6 3 2 2 2 4" xfId="1369"/>
    <cellStyle name="Normal 6 3 2 2 2 4 2" xfId="1370"/>
    <cellStyle name="Normal 6 3 2 2 2 4 2 2" xfId="1371"/>
    <cellStyle name="Normal 6 3 2 2 2 4 2 2 2" xfId="1372"/>
    <cellStyle name="Normal 6 3 2 2 2 4 2 3" xfId="1373"/>
    <cellStyle name="Normal 6 3 2 2 2 4 3" xfId="1374"/>
    <cellStyle name="Normal 6 3 2 2 2 4 3 2" xfId="1375"/>
    <cellStyle name="Normal 6 3 2 2 2 4 4" xfId="1376"/>
    <cellStyle name="Normal 6 3 2 2 2 5" xfId="1377"/>
    <cellStyle name="Normal 6 3 2 2 2 5 2" xfId="1378"/>
    <cellStyle name="Normal 6 3 2 2 2 5 2 2" xfId="1379"/>
    <cellStyle name="Normal 6 3 2 2 2 5 2 2 2" xfId="1380"/>
    <cellStyle name="Normal 6 3 2 2 2 5 2 3" xfId="1381"/>
    <cellStyle name="Normal 6 3 2 2 2 5 3" xfId="1382"/>
    <cellStyle name="Normal 6 3 2 2 2 5 3 2" xfId="1383"/>
    <cellStyle name="Normal 6 3 2 2 2 5 4" xfId="1384"/>
    <cellStyle name="Normal 6 3 2 2 2 6" xfId="1385"/>
    <cellStyle name="Normal 6 3 2 2 2 6 2" xfId="1386"/>
    <cellStyle name="Normal 6 3 2 2 2 6 2 2" xfId="1387"/>
    <cellStyle name="Normal 6 3 2 2 2 6 3" xfId="1388"/>
    <cellStyle name="Normal 6 3 2 2 2 7" xfId="1389"/>
    <cellStyle name="Normal 6 3 2 2 2 7 2" xfId="1390"/>
    <cellStyle name="Normal 6 3 2 2 2 7 2 2" xfId="1391"/>
    <cellStyle name="Normal 6 3 2 2 2 7 3" xfId="1392"/>
    <cellStyle name="Normal 6 3 2 2 2 8" xfId="1393"/>
    <cellStyle name="Normal 6 3 2 2 2 8 2" xfId="1394"/>
    <cellStyle name="Normal 6 3 2 2 2 9" xfId="1395"/>
    <cellStyle name="Normal 6 3 2 2 2 9 2" xfId="1396"/>
    <cellStyle name="Normal 6 3 2 2 3" xfId="247"/>
    <cellStyle name="Normal 6 3 2 2 3 2" xfId="380"/>
    <cellStyle name="Normal 6 3 2 2 3 2 2" xfId="1397"/>
    <cellStyle name="Normal 6 3 2 2 3 2 2 2" xfId="1398"/>
    <cellStyle name="Normal 6 3 2 2 3 2 2 2 2" xfId="1399"/>
    <cellStyle name="Normal 6 3 2 2 3 2 2 2 2 2" xfId="1400"/>
    <cellStyle name="Normal 6 3 2 2 3 2 2 2 3" xfId="1401"/>
    <cellStyle name="Normal 6 3 2 2 3 2 2 3" xfId="1402"/>
    <cellStyle name="Normal 6 3 2 2 3 2 2 3 2" xfId="1403"/>
    <cellStyle name="Normal 6 3 2 2 3 2 2 4" xfId="1404"/>
    <cellStyle name="Normal 6 3 2 2 3 2 3" xfId="1405"/>
    <cellStyle name="Normal 6 3 2 2 3 2 3 2" xfId="1406"/>
    <cellStyle name="Normal 6 3 2 2 3 2 3 2 2" xfId="1407"/>
    <cellStyle name="Normal 6 3 2 2 3 2 3 2 2 2" xfId="1408"/>
    <cellStyle name="Normal 6 3 2 2 3 2 3 2 3" xfId="1409"/>
    <cellStyle name="Normal 6 3 2 2 3 2 3 3" xfId="1410"/>
    <cellStyle name="Normal 6 3 2 2 3 2 3 3 2" xfId="1411"/>
    <cellStyle name="Normal 6 3 2 2 3 2 3 4" xfId="1412"/>
    <cellStyle name="Normal 6 3 2 2 3 2 4" xfId="1413"/>
    <cellStyle name="Normal 6 3 2 2 3 2 4 2" xfId="1414"/>
    <cellStyle name="Normal 6 3 2 2 3 2 4 2 2" xfId="1415"/>
    <cellStyle name="Normal 6 3 2 2 3 2 4 3" xfId="1416"/>
    <cellStyle name="Normal 6 3 2 2 3 2 5" xfId="1417"/>
    <cellStyle name="Normal 6 3 2 2 3 2 5 2" xfId="1418"/>
    <cellStyle name="Normal 6 3 2 2 3 2 5 2 2" xfId="1419"/>
    <cellStyle name="Normal 6 3 2 2 3 2 5 3" xfId="1420"/>
    <cellStyle name="Normal 6 3 2 2 3 2 6" xfId="1421"/>
    <cellStyle name="Normal 6 3 2 2 3 2 6 2" xfId="1422"/>
    <cellStyle name="Normal 6 3 2 2 3 2 7" xfId="1423"/>
    <cellStyle name="Normal 6 3 2 2 3 2 7 2" xfId="1424"/>
    <cellStyle name="Normal 6 3 2 2 3 2 8" xfId="1425"/>
    <cellStyle name="Normal 6 3 2 2 3 3" xfId="1426"/>
    <cellStyle name="Normal 6 3 2 2 3 3 2" xfId="1427"/>
    <cellStyle name="Normal 6 3 2 2 3 3 2 2" xfId="1428"/>
    <cellStyle name="Normal 6 3 2 2 3 3 2 2 2" xfId="1429"/>
    <cellStyle name="Normal 6 3 2 2 3 3 2 3" xfId="1430"/>
    <cellStyle name="Normal 6 3 2 2 3 3 3" xfId="1431"/>
    <cellStyle name="Normal 6 3 2 2 3 3 3 2" xfId="1432"/>
    <cellStyle name="Normal 6 3 2 2 3 3 4" xfId="1433"/>
    <cellStyle name="Normal 6 3 2 2 3 4" xfId="1434"/>
    <cellStyle name="Normal 6 3 2 2 3 4 2" xfId="1435"/>
    <cellStyle name="Normal 6 3 2 2 3 4 2 2" xfId="1436"/>
    <cellStyle name="Normal 6 3 2 2 3 4 2 2 2" xfId="1437"/>
    <cellStyle name="Normal 6 3 2 2 3 4 2 3" xfId="1438"/>
    <cellStyle name="Normal 6 3 2 2 3 4 3" xfId="1439"/>
    <cellStyle name="Normal 6 3 2 2 3 4 3 2" xfId="1440"/>
    <cellStyle name="Normal 6 3 2 2 3 4 4" xfId="1441"/>
    <cellStyle name="Normal 6 3 2 2 3 5" xfId="1442"/>
    <cellStyle name="Normal 6 3 2 2 3 5 2" xfId="1443"/>
    <cellStyle name="Normal 6 3 2 2 3 5 2 2" xfId="1444"/>
    <cellStyle name="Normal 6 3 2 2 3 5 3" xfId="1445"/>
    <cellStyle name="Normal 6 3 2 2 3 6" xfId="1446"/>
    <cellStyle name="Normal 6 3 2 2 3 6 2" xfId="1447"/>
    <cellStyle name="Normal 6 3 2 2 3 6 2 2" xfId="1448"/>
    <cellStyle name="Normal 6 3 2 2 3 6 3" xfId="1449"/>
    <cellStyle name="Normal 6 3 2 2 3 7" xfId="1450"/>
    <cellStyle name="Normal 6 3 2 2 3 7 2" xfId="1451"/>
    <cellStyle name="Normal 6 3 2 2 3 8" xfId="1452"/>
    <cellStyle name="Normal 6 3 2 2 3 8 2" xfId="1453"/>
    <cellStyle name="Normal 6 3 2 2 3 9" xfId="1454"/>
    <cellStyle name="Normal 6 3 2 2 4" xfId="344"/>
    <cellStyle name="Normal 6 3 2 2 4 2" xfId="1455"/>
    <cellStyle name="Normal 6 3 2 2 4 2 2" xfId="1456"/>
    <cellStyle name="Normal 6 3 2 2 4 2 2 2" xfId="1457"/>
    <cellStyle name="Normal 6 3 2 2 4 2 2 2 2" xfId="1458"/>
    <cellStyle name="Normal 6 3 2 2 4 2 2 3" xfId="1459"/>
    <cellStyle name="Normal 6 3 2 2 4 2 3" xfId="1460"/>
    <cellStyle name="Normal 6 3 2 2 4 2 3 2" xfId="1461"/>
    <cellStyle name="Normal 6 3 2 2 4 2 4" xfId="1462"/>
    <cellStyle name="Normal 6 3 2 2 4 3" xfId="1463"/>
    <cellStyle name="Normal 6 3 2 2 4 3 2" xfId="1464"/>
    <cellStyle name="Normal 6 3 2 2 4 3 2 2" xfId="1465"/>
    <cellStyle name="Normal 6 3 2 2 4 3 2 2 2" xfId="1466"/>
    <cellStyle name="Normal 6 3 2 2 4 3 2 3" xfId="1467"/>
    <cellStyle name="Normal 6 3 2 2 4 3 3" xfId="1468"/>
    <cellStyle name="Normal 6 3 2 2 4 3 3 2" xfId="1469"/>
    <cellStyle name="Normal 6 3 2 2 4 3 4" xfId="1470"/>
    <cellStyle name="Normal 6 3 2 2 4 4" xfId="1471"/>
    <cellStyle name="Normal 6 3 2 2 4 4 2" xfId="1472"/>
    <cellStyle name="Normal 6 3 2 2 4 4 2 2" xfId="1473"/>
    <cellStyle name="Normal 6 3 2 2 4 4 3" xfId="1474"/>
    <cellStyle name="Normal 6 3 2 2 4 5" xfId="1475"/>
    <cellStyle name="Normal 6 3 2 2 4 5 2" xfId="1476"/>
    <cellStyle name="Normal 6 3 2 2 4 5 2 2" xfId="1477"/>
    <cellStyle name="Normal 6 3 2 2 4 5 3" xfId="1478"/>
    <cellStyle name="Normal 6 3 2 2 4 6" xfId="1479"/>
    <cellStyle name="Normal 6 3 2 2 4 6 2" xfId="1480"/>
    <cellStyle name="Normal 6 3 2 2 4 7" xfId="1481"/>
    <cellStyle name="Normal 6 3 2 2 4 7 2" xfId="1482"/>
    <cellStyle name="Normal 6 3 2 2 4 8" xfId="1483"/>
    <cellStyle name="Normal 6 3 2 2 5" xfId="1484"/>
    <cellStyle name="Normal 6 3 2 2 5 2" xfId="1485"/>
    <cellStyle name="Normal 6 3 2 2 5 2 2" xfId="1486"/>
    <cellStyle name="Normal 6 3 2 2 5 2 2 2" xfId="1487"/>
    <cellStyle name="Normal 6 3 2 2 5 2 3" xfId="1488"/>
    <cellStyle name="Normal 6 3 2 2 5 3" xfId="1489"/>
    <cellStyle name="Normal 6 3 2 2 5 3 2" xfId="1490"/>
    <cellStyle name="Normal 6 3 2 2 5 4" xfId="1491"/>
    <cellStyle name="Normal 6 3 2 2 6" xfId="1492"/>
    <cellStyle name="Normal 6 3 2 2 6 2" xfId="1493"/>
    <cellStyle name="Normal 6 3 2 2 6 2 2" xfId="1494"/>
    <cellStyle name="Normal 6 3 2 2 6 2 2 2" xfId="1495"/>
    <cellStyle name="Normal 6 3 2 2 6 2 3" xfId="1496"/>
    <cellStyle name="Normal 6 3 2 2 6 3" xfId="1497"/>
    <cellStyle name="Normal 6 3 2 2 6 3 2" xfId="1498"/>
    <cellStyle name="Normal 6 3 2 2 6 4" xfId="1499"/>
    <cellStyle name="Normal 6 3 2 2 7" xfId="1500"/>
    <cellStyle name="Normal 6 3 2 2 7 2" xfId="1501"/>
    <cellStyle name="Normal 6 3 2 2 7 2 2" xfId="1502"/>
    <cellStyle name="Normal 6 3 2 2 7 3" xfId="1503"/>
    <cellStyle name="Normal 6 3 2 2 8" xfId="1504"/>
    <cellStyle name="Normal 6 3 2 2 8 2" xfId="1505"/>
    <cellStyle name="Normal 6 3 2 2 8 2 2" xfId="1506"/>
    <cellStyle name="Normal 6 3 2 2 8 3" xfId="1507"/>
    <cellStyle name="Normal 6 3 2 2 9" xfId="1508"/>
    <cellStyle name="Normal 6 3 2 2 9 2" xfId="1509"/>
    <cellStyle name="Normal 6 3 2 3" xfId="180"/>
    <cellStyle name="Normal 6 3 2 3 10" xfId="1510"/>
    <cellStyle name="Normal 6 3 2 3 10 2" xfId="1511"/>
    <cellStyle name="Normal 6 3 2 3 11" xfId="1512"/>
    <cellStyle name="Normal 6 3 2 3 2" xfId="234"/>
    <cellStyle name="Normal 6 3 2 3 2 10" xfId="1513"/>
    <cellStyle name="Normal 6 3 2 3 2 2" xfId="322"/>
    <cellStyle name="Normal 6 3 2 3 2 2 2" xfId="390"/>
    <cellStyle name="Normal 6 3 2 3 2 2 2 2" xfId="1514"/>
    <cellStyle name="Normal 6 3 2 3 2 2 2 2 2" xfId="1515"/>
    <cellStyle name="Normal 6 3 2 3 2 2 2 2 2 2" xfId="1516"/>
    <cellStyle name="Normal 6 3 2 3 2 2 2 2 2 2 2" xfId="1517"/>
    <cellStyle name="Normal 6 3 2 3 2 2 2 2 2 3" xfId="1518"/>
    <cellStyle name="Normal 6 3 2 3 2 2 2 2 3" xfId="1519"/>
    <cellStyle name="Normal 6 3 2 3 2 2 2 2 3 2" xfId="1520"/>
    <cellStyle name="Normal 6 3 2 3 2 2 2 2 4" xfId="1521"/>
    <cellStyle name="Normal 6 3 2 3 2 2 2 3" xfId="1522"/>
    <cellStyle name="Normal 6 3 2 3 2 2 2 3 2" xfId="1523"/>
    <cellStyle name="Normal 6 3 2 3 2 2 2 3 2 2" xfId="1524"/>
    <cellStyle name="Normal 6 3 2 3 2 2 2 3 2 2 2" xfId="1525"/>
    <cellStyle name="Normal 6 3 2 3 2 2 2 3 2 3" xfId="1526"/>
    <cellStyle name="Normal 6 3 2 3 2 2 2 3 3" xfId="1527"/>
    <cellStyle name="Normal 6 3 2 3 2 2 2 3 3 2" xfId="1528"/>
    <cellStyle name="Normal 6 3 2 3 2 2 2 3 4" xfId="1529"/>
    <cellStyle name="Normal 6 3 2 3 2 2 2 4" xfId="1530"/>
    <cellStyle name="Normal 6 3 2 3 2 2 2 4 2" xfId="1531"/>
    <cellStyle name="Normal 6 3 2 3 2 2 2 4 2 2" xfId="1532"/>
    <cellStyle name="Normal 6 3 2 3 2 2 2 4 3" xfId="1533"/>
    <cellStyle name="Normal 6 3 2 3 2 2 2 5" xfId="1534"/>
    <cellStyle name="Normal 6 3 2 3 2 2 2 5 2" xfId="1535"/>
    <cellStyle name="Normal 6 3 2 3 2 2 2 5 2 2" xfId="1536"/>
    <cellStyle name="Normal 6 3 2 3 2 2 2 5 3" xfId="1537"/>
    <cellStyle name="Normal 6 3 2 3 2 2 2 6" xfId="1538"/>
    <cellStyle name="Normal 6 3 2 3 2 2 2 6 2" xfId="1539"/>
    <cellStyle name="Normal 6 3 2 3 2 2 2 7" xfId="1540"/>
    <cellStyle name="Normal 6 3 2 3 2 2 2 7 2" xfId="1541"/>
    <cellStyle name="Normal 6 3 2 3 2 2 2 8" xfId="1542"/>
    <cellStyle name="Normal 6 3 2 3 2 2 3" xfId="1543"/>
    <cellStyle name="Normal 6 3 2 3 2 2 3 2" xfId="1544"/>
    <cellStyle name="Normal 6 3 2 3 2 2 3 2 2" xfId="1545"/>
    <cellStyle name="Normal 6 3 2 3 2 2 3 2 2 2" xfId="1546"/>
    <cellStyle name="Normal 6 3 2 3 2 2 3 2 3" xfId="1547"/>
    <cellStyle name="Normal 6 3 2 3 2 2 3 3" xfId="1548"/>
    <cellStyle name="Normal 6 3 2 3 2 2 3 3 2" xfId="1549"/>
    <cellStyle name="Normal 6 3 2 3 2 2 3 4" xfId="1550"/>
    <cellStyle name="Normal 6 3 2 3 2 2 4" xfId="1551"/>
    <cellStyle name="Normal 6 3 2 3 2 2 4 2" xfId="1552"/>
    <cellStyle name="Normal 6 3 2 3 2 2 4 2 2" xfId="1553"/>
    <cellStyle name="Normal 6 3 2 3 2 2 4 2 2 2" xfId="1554"/>
    <cellStyle name="Normal 6 3 2 3 2 2 4 2 3" xfId="1555"/>
    <cellStyle name="Normal 6 3 2 3 2 2 4 3" xfId="1556"/>
    <cellStyle name="Normal 6 3 2 3 2 2 4 3 2" xfId="1557"/>
    <cellStyle name="Normal 6 3 2 3 2 2 4 4" xfId="1558"/>
    <cellStyle name="Normal 6 3 2 3 2 2 5" xfId="1559"/>
    <cellStyle name="Normal 6 3 2 3 2 2 5 2" xfId="1560"/>
    <cellStyle name="Normal 6 3 2 3 2 2 5 2 2" xfId="1561"/>
    <cellStyle name="Normal 6 3 2 3 2 2 5 3" xfId="1562"/>
    <cellStyle name="Normal 6 3 2 3 2 2 6" xfId="1563"/>
    <cellStyle name="Normal 6 3 2 3 2 2 6 2" xfId="1564"/>
    <cellStyle name="Normal 6 3 2 3 2 2 6 2 2" xfId="1565"/>
    <cellStyle name="Normal 6 3 2 3 2 2 6 3" xfId="1566"/>
    <cellStyle name="Normal 6 3 2 3 2 2 7" xfId="1567"/>
    <cellStyle name="Normal 6 3 2 3 2 2 7 2" xfId="1568"/>
    <cellStyle name="Normal 6 3 2 3 2 2 8" xfId="1569"/>
    <cellStyle name="Normal 6 3 2 3 2 2 8 2" xfId="1570"/>
    <cellStyle name="Normal 6 3 2 3 2 2 9" xfId="1571"/>
    <cellStyle name="Normal 6 3 2 3 2 3" xfId="367"/>
    <cellStyle name="Normal 6 3 2 3 2 3 2" xfId="1572"/>
    <cellStyle name="Normal 6 3 2 3 2 3 2 2" xfId="1573"/>
    <cellStyle name="Normal 6 3 2 3 2 3 2 2 2" xfId="1574"/>
    <cellStyle name="Normal 6 3 2 3 2 3 2 2 2 2" xfId="1575"/>
    <cellStyle name="Normal 6 3 2 3 2 3 2 2 3" xfId="1576"/>
    <cellStyle name="Normal 6 3 2 3 2 3 2 3" xfId="1577"/>
    <cellStyle name="Normal 6 3 2 3 2 3 2 3 2" xfId="1578"/>
    <cellStyle name="Normal 6 3 2 3 2 3 2 4" xfId="1579"/>
    <cellStyle name="Normal 6 3 2 3 2 3 3" xfId="1580"/>
    <cellStyle name="Normal 6 3 2 3 2 3 3 2" xfId="1581"/>
    <cellStyle name="Normal 6 3 2 3 2 3 3 2 2" xfId="1582"/>
    <cellStyle name="Normal 6 3 2 3 2 3 3 2 2 2" xfId="1583"/>
    <cellStyle name="Normal 6 3 2 3 2 3 3 2 3" xfId="1584"/>
    <cellStyle name="Normal 6 3 2 3 2 3 3 3" xfId="1585"/>
    <cellStyle name="Normal 6 3 2 3 2 3 3 3 2" xfId="1586"/>
    <cellStyle name="Normal 6 3 2 3 2 3 3 4" xfId="1587"/>
    <cellStyle name="Normal 6 3 2 3 2 3 4" xfId="1588"/>
    <cellStyle name="Normal 6 3 2 3 2 3 4 2" xfId="1589"/>
    <cellStyle name="Normal 6 3 2 3 2 3 4 2 2" xfId="1590"/>
    <cellStyle name="Normal 6 3 2 3 2 3 4 3" xfId="1591"/>
    <cellStyle name="Normal 6 3 2 3 2 3 5" xfId="1592"/>
    <cellStyle name="Normal 6 3 2 3 2 3 5 2" xfId="1593"/>
    <cellStyle name="Normal 6 3 2 3 2 3 5 2 2" xfId="1594"/>
    <cellStyle name="Normal 6 3 2 3 2 3 5 3" xfId="1595"/>
    <cellStyle name="Normal 6 3 2 3 2 3 6" xfId="1596"/>
    <cellStyle name="Normal 6 3 2 3 2 3 6 2" xfId="1597"/>
    <cellStyle name="Normal 6 3 2 3 2 3 7" xfId="1598"/>
    <cellStyle name="Normal 6 3 2 3 2 3 7 2" xfId="1599"/>
    <cellStyle name="Normal 6 3 2 3 2 3 8" xfId="1600"/>
    <cellStyle name="Normal 6 3 2 3 2 4" xfId="1601"/>
    <cellStyle name="Normal 6 3 2 3 2 4 2" xfId="1602"/>
    <cellStyle name="Normal 6 3 2 3 2 4 2 2" xfId="1603"/>
    <cellStyle name="Normal 6 3 2 3 2 4 2 2 2" xfId="1604"/>
    <cellStyle name="Normal 6 3 2 3 2 4 2 3" xfId="1605"/>
    <cellStyle name="Normal 6 3 2 3 2 4 3" xfId="1606"/>
    <cellStyle name="Normal 6 3 2 3 2 4 3 2" xfId="1607"/>
    <cellStyle name="Normal 6 3 2 3 2 4 4" xfId="1608"/>
    <cellStyle name="Normal 6 3 2 3 2 5" xfId="1609"/>
    <cellStyle name="Normal 6 3 2 3 2 5 2" xfId="1610"/>
    <cellStyle name="Normal 6 3 2 3 2 5 2 2" xfId="1611"/>
    <cellStyle name="Normal 6 3 2 3 2 5 2 2 2" xfId="1612"/>
    <cellStyle name="Normal 6 3 2 3 2 5 2 3" xfId="1613"/>
    <cellStyle name="Normal 6 3 2 3 2 5 3" xfId="1614"/>
    <cellStyle name="Normal 6 3 2 3 2 5 3 2" xfId="1615"/>
    <cellStyle name="Normal 6 3 2 3 2 5 4" xfId="1616"/>
    <cellStyle name="Normal 6 3 2 3 2 6" xfId="1617"/>
    <cellStyle name="Normal 6 3 2 3 2 6 2" xfId="1618"/>
    <cellStyle name="Normal 6 3 2 3 2 6 2 2" xfId="1619"/>
    <cellStyle name="Normal 6 3 2 3 2 6 3" xfId="1620"/>
    <cellStyle name="Normal 6 3 2 3 2 7" xfId="1621"/>
    <cellStyle name="Normal 6 3 2 3 2 7 2" xfId="1622"/>
    <cellStyle name="Normal 6 3 2 3 2 7 2 2" xfId="1623"/>
    <cellStyle name="Normal 6 3 2 3 2 7 3" xfId="1624"/>
    <cellStyle name="Normal 6 3 2 3 2 8" xfId="1625"/>
    <cellStyle name="Normal 6 3 2 3 2 8 2" xfId="1626"/>
    <cellStyle name="Normal 6 3 2 3 2 9" xfId="1627"/>
    <cellStyle name="Normal 6 3 2 3 2 9 2" xfId="1628"/>
    <cellStyle name="Normal 6 3 2 3 3" xfId="249"/>
    <cellStyle name="Normal 6 3 2 3 3 2" xfId="382"/>
    <cellStyle name="Normal 6 3 2 3 3 2 2" xfId="1629"/>
    <cellStyle name="Normal 6 3 2 3 3 2 2 2" xfId="1630"/>
    <cellStyle name="Normal 6 3 2 3 3 2 2 2 2" xfId="1631"/>
    <cellStyle name="Normal 6 3 2 3 3 2 2 2 2 2" xfId="1632"/>
    <cellStyle name="Normal 6 3 2 3 3 2 2 2 3" xfId="1633"/>
    <cellStyle name="Normal 6 3 2 3 3 2 2 3" xfId="1634"/>
    <cellStyle name="Normal 6 3 2 3 3 2 2 3 2" xfId="1635"/>
    <cellStyle name="Normal 6 3 2 3 3 2 2 4" xfId="1636"/>
    <cellStyle name="Normal 6 3 2 3 3 2 3" xfId="1637"/>
    <cellStyle name="Normal 6 3 2 3 3 2 3 2" xfId="1638"/>
    <cellStyle name="Normal 6 3 2 3 3 2 3 2 2" xfId="1639"/>
    <cellStyle name="Normal 6 3 2 3 3 2 3 2 2 2" xfId="1640"/>
    <cellStyle name="Normal 6 3 2 3 3 2 3 2 3" xfId="1641"/>
    <cellStyle name="Normal 6 3 2 3 3 2 3 3" xfId="1642"/>
    <cellStyle name="Normal 6 3 2 3 3 2 3 3 2" xfId="1643"/>
    <cellStyle name="Normal 6 3 2 3 3 2 3 4" xfId="1644"/>
    <cellStyle name="Normal 6 3 2 3 3 2 4" xfId="1645"/>
    <cellStyle name="Normal 6 3 2 3 3 2 4 2" xfId="1646"/>
    <cellStyle name="Normal 6 3 2 3 3 2 4 2 2" xfId="1647"/>
    <cellStyle name="Normal 6 3 2 3 3 2 4 3" xfId="1648"/>
    <cellStyle name="Normal 6 3 2 3 3 2 5" xfId="1649"/>
    <cellStyle name="Normal 6 3 2 3 3 2 5 2" xfId="1650"/>
    <cellStyle name="Normal 6 3 2 3 3 2 5 2 2" xfId="1651"/>
    <cellStyle name="Normal 6 3 2 3 3 2 5 3" xfId="1652"/>
    <cellStyle name="Normal 6 3 2 3 3 2 6" xfId="1653"/>
    <cellStyle name="Normal 6 3 2 3 3 2 6 2" xfId="1654"/>
    <cellStyle name="Normal 6 3 2 3 3 2 7" xfId="1655"/>
    <cellStyle name="Normal 6 3 2 3 3 2 7 2" xfId="1656"/>
    <cellStyle name="Normal 6 3 2 3 3 2 8" xfId="1657"/>
    <cellStyle name="Normal 6 3 2 3 3 3" xfId="1658"/>
    <cellStyle name="Normal 6 3 2 3 3 3 2" xfId="1659"/>
    <cellStyle name="Normal 6 3 2 3 3 3 2 2" xfId="1660"/>
    <cellStyle name="Normal 6 3 2 3 3 3 2 2 2" xfId="1661"/>
    <cellStyle name="Normal 6 3 2 3 3 3 2 3" xfId="1662"/>
    <cellStyle name="Normal 6 3 2 3 3 3 3" xfId="1663"/>
    <cellStyle name="Normal 6 3 2 3 3 3 3 2" xfId="1664"/>
    <cellStyle name="Normal 6 3 2 3 3 3 4" xfId="1665"/>
    <cellStyle name="Normal 6 3 2 3 3 4" xfId="1666"/>
    <cellStyle name="Normal 6 3 2 3 3 4 2" xfId="1667"/>
    <cellStyle name="Normal 6 3 2 3 3 4 2 2" xfId="1668"/>
    <cellStyle name="Normal 6 3 2 3 3 4 2 2 2" xfId="1669"/>
    <cellStyle name="Normal 6 3 2 3 3 4 2 3" xfId="1670"/>
    <cellStyle name="Normal 6 3 2 3 3 4 3" xfId="1671"/>
    <cellStyle name="Normal 6 3 2 3 3 4 3 2" xfId="1672"/>
    <cellStyle name="Normal 6 3 2 3 3 4 4" xfId="1673"/>
    <cellStyle name="Normal 6 3 2 3 3 5" xfId="1674"/>
    <cellStyle name="Normal 6 3 2 3 3 5 2" xfId="1675"/>
    <cellStyle name="Normal 6 3 2 3 3 5 2 2" xfId="1676"/>
    <cellStyle name="Normal 6 3 2 3 3 5 3" xfId="1677"/>
    <cellStyle name="Normal 6 3 2 3 3 6" xfId="1678"/>
    <cellStyle name="Normal 6 3 2 3 3 6 2" xfId="1679"/>
    <cellStyle name="Normal 6 3 2 3 3 6 2 2" xfId="1680"/>
    <cellStyle name="Normal 6 3 2 3 3 6 3" xfId="1681"/>
    <cellStyle name="Normal 6 3 2 3 3 7" xfId="1682"/>
    <cellStyle name="Normal 6 3 2 3 3 7 2" xfId="1683"/>
    <cellStyle name="Normal 6 3 2 3 3 8" xfId="1684"/>
    <cellStyle name="Normal 6 3 2 3 3 8 2" xfId="1685"/>
    <cellStyle name="Normal 6 3 2 3 3 9" xfId="1686"/>
    <cellStyle name="Normal 6 3 2 3 4" xfId="345"/>
    <cellStyle name="Normal 6 3 2 3 4 2" xfId="1687"/>
    <cellStyle name="Normal 6 3 2 3 4 2 2" xfId="1688"/>
    <cellStyle name="Normal 6 3 2 3 4 2 2 2" xfId="1689"/>
    <cellStyle name="Normal 6 3 2 3 4 2 2 2 2" xfId="1690"/>
    <cellStyle name="Normal 6 3 2 3 4 2 2 3" xfId="1691"/>
    <cellStyle name="Normal 6 3 2 3 4 2 3" xfId="1692"/>
    <cellStyle name="Normal 6 3 2 3 4 2 3 2" xfId="1693"/>
    <cellStyle name="Normal 6 3 2 3 4 2 4" xfId="1694"/>
    <cellStyle name="Normal 6 3 2 3 4 3" xfId="1695"/>
    <cellStyle name="Normal 6 3 2 3 4 3 2" xfId="1696"/>
    <cellStyle name="Normal 6 3 2 3 4 3 2 2" xfId="1697"/>
    <cellStyle name="Normal 6 3 2 3 4 3 2 2 2" xfId="1698"/>
    <cellStyle name="Normal 6 3 2 3 4 3 2 3" xfId="1699"/>
    <cellStyle name="Normal 6 3 2 3 4 3 3" xfId="1700"/>
    <cellStyle name="Normal 6 3 2 3 4 3 3 2" xfId="1701"/>
    <cellStyle name="Normal 6 3 2 3 4 3 4" xfId="1702"/>
    <cellStyle name="Normal 6 3 2 3 4 4" xfId="1703"/>
    <cellStyle name="Normal 6 3 2 3 4 4 2" xfId="1704"/>
    <cellStyle name="Normal 6 3 2 3 4 4 2 2" xfId="1705"/>
    <cellStyle name="Normal 6 3 2 3 4 4 3" xfId="1706"/>
    <cellStyle name="Normal 6 3 2 3 4 5" xfId="1707"/>
    <cellStyle name="Normal 6 3 2 3 4 5 2" xfId="1708"/>
    <cellStyle name="Normal 6 3 2 3 4 5 2 2" xfId="1709"/>
    <cellStyle name="Normal 6 3 2 3 4 5 3" xfId="1710"/>
    <cellStyle name="Normal 6 3 2 3 4 6" xfId="1711"/>
    <cellStyle name="Normal 6 3 2 3 4 6 2" xfId="1712"/>
    <cellStyle name="Normal 6 3 2 3 4 7" xfId="1713"/>
    <cellStyle name="Normal 6 3 2 3 4 7 2" xfId="1714"/>
    <cellStyle name="Normal 6 3 2 3 4 8" xfId="1715"/>
    <cellStyle name="Normal 6 3 2 3 5" xfId="1716"/>
    <cellStyle name="Normal 6 3 2 3 5 2" xfId="1717"/>
    <cellStyle name="Normal 6 3 2 3 5 2 2" xfId="1718"/>
    <cellStyle name="Normal 6 3 2 3 5 2 2 2" xfId="1719"/>
    <cellStyle name="Normal 6 3 2 3 5 2 3" xfId="1720"/>
    <cellStyle name="Normal 6 3 2 3 5 3" xfId="1721"/>
    <cellStyle name="Normal 6 3 2 3 5 3 2" xfId="1722"/>
    <cellStyle name="Normal 6 3 2 3 5 4" xfId="1723"/>
    <cellStyle name="Normal 6 3 2 3 6" xfId="1724"/>
    <cellStyle name="Normal 6 3 2 3 6 2" xfId="1725"/>
    <cellStyle name="Normal 6 3 2 3 6 2 2" xfId="1726"/>
    <cellStyle name="Normal 6 3 2 3 6 2 2 2" xfId="1727"/>
    <cellStyle name="Normal 6 3 2 3 6 2 3" xfId="1728"/>
    <cellStyle name="Normal 6 3 2 3 6 3" xfId="1729"/>
    <cellStyle name="Normal 6 3 2 3 6 3 2" xfId="1730"/>
    <cellStyle name="Normal 6 3 2 3 6 4" xfId="1731"/>
    <cellStyle name="Normal 6 3 2 3 7" xfId="1732"/>
    <cellStyle name="Normal 6 3 2 3 7 2" xfId="1733"/>
    <cellStyle name="Normal 6 3 2 3 7 2 2" xfId="1734"/>
    <cellStyle name="Normal 6 3 2 3 7 3" xfId="1735"/>
    <cellStyle name="Normal 6 3 2 3 8" xfId="1736"/>
    <cellStyle name="Normal 6 3 2 3 8 2" xfId="1737"/>
    <cellStyle name="Normal 6 3 2 3 8 2 2" xfId="1738"/>
    <cellStyle name="Normal 6 3 2 3 8 3" xfId="1739"/>
    <cellStyle name="Normal 6 3 2 3 9" xfId="1740"/>
    <cellStyle name="Normal 6 3 2 3 9 2" xfId="1741"/>
    <cellStyle name="Normal 6 3 2 4" xfId="181"/>
    <cellStyle name="Normal 6 3 2 4 10" xfId="1742"/>
    <cellStyle name="Normal 6 3 2 4 10 2" xfId="1743"/>
    <cellStyle name="Normal 6 3 2 4 11" xfId="1744"/>
    <cellStyle name="Normal 6 3 2 4 2" xfId="236"/>
    <cellStyle name="Normal 6 3 2 4 2 10" xfId="1745"/>
    <cellStyle name="Normal 6 3 2 4 2 2" xfId="323"/>
    <cellStyle name="Normal 6 3 2 4 2 2 2" xfId="391"/>
    <cellStyle name="Normal 6 3 2 4 2 2 2 2" xfId="1746"/>
    <cellStyle name="Normal 6 3 2 4 2 2 2 2 2" xfId="1747"/>
    <cellStyle name="Normal 6 3 2 4 2 2 2 2 2 2" xfId="1748"/>
    <cellStyle name="Normal 6 3 2 4 2 2 2 2 2 2 2" xfId="1749"/>
    <cellStyle name="Normal 6 3 2 4 2 2 2 2 2 3" xfId="1750"/>
    <cellStyle name="Normal 6 3 2 4 2 2 2 2 3" xfId="1751"/>
    <cellStyle name="Normal 6 3 2 4 2 2 2 2 3 2" xfId="1752"/>
    <cellStyle name="Normal 6 3 2 4 2 2 2 2 4" xfId="1753"/>
    <cellStyle name="Normal 6 3 2 4 2 2 2 3" xfId="1754"/>
    <cellStyle name="Normal 6 3 2 4 2 2 2 3 2" xfId="1755"/>
    <cellStyle name="Normal 6 3 2 4 2 2 2 3 2 2" xfId="1756"/>
    <cellStyle name="Normal 6 3 2 4 2 2 2 3 2 2 2" xfId="1757"/>
    <cellStyle name="Normal 6 3 2 4 2 2 2 3 2 3" xfId="1758"/>
    <cellStyle name="Normal 6 3 2 4 2 2 2 3 3" xfId="1759"/>
    <cellStyle name="Normal 6 3 2 4 2 2 2 3 3 2" xfId="1760"/>
    <cellStyle name="Normal 6 3 2 4 2 2 2 3 4" xfId="1761"/>
    <cellStyle name="Normal 6 3 2 4 2 2 2 4" xfId="1762"/>
    <cellStyle name="Normal 6 3 2 4 2 2 2 4 2" xfId="1763"/>
    <cellStyle name="Normal 6 3 2 4 2 2 2 4 2 2" xfId="1764"/>
    <cellStyle name="Normal 6 3 2 4 2 2 2 4 3" xfId="1765"/>
    <cellStyle name="Normal 6 3 2 4 2 2 2 5" xfId="1766"/>
    <cellStyle name="Normal 6 3 2 4 2 2 2 5 2" xfId="1767"/>
    <cellStyle name="Normal 6 3 2 4 2 2 2 5 2 2" xfId="1768"/>
    <cellStyle name="Normal 6 3 2 4 2 2 2 5 3" xfId="1769"/>
    <cellStyle name="Normal 6 3 2 4 2 2 2 6" xfId="1770"/>
    <cellStyle name="Normal 6 3 2 4 2 2 2 6 2" xfId="1771"/>
    <cellStyle name="Normal 6 3 2 4 2 2 2 7" xfId="1772"/>
    <cellStyle name="Normal 6 3 2 4 2 2 2 7 2" xfId="1773"/>
    <cellStyle name="Normal 6 3 2 4 2 2 2 8" xfId="1774"/>
    <cellStyle name="Normal 6 3 2 4 2 2 3" xfId="1775"/>
    <cellStyle name="Normal 6 3 2 4 2 2 3 2" xfId="1776"/>
    <cellStyle name="Normal 6 3 2 4 2 2 3 2 2" xfId="1777"/>
    <cellStyle name="Normal 6 3 2 4 2 2 3 2 2 2" xfId="1778"/>
    <cellStyle name="Normal 6 3 2 4 2 2 3 2 3" xfId="1779"/>
    <cellStyle name="Normal 6 3 2 4 2 2 3 3" xfId="1780"/>
    <cellStyle name="Normal 6 3 2 4 2 2 3 3 2" xfId="1781"/>
    <cellStyle name="Normal 6 3 2 4 2 2 3 4" xfId="1782"/>
    <cellStyle name="Normal 6 3 2 4 2 2 4" xfId="1783"/>
    <cellStyle name="Normal 6 3 2 4 2 2 4 2" xfId="1784"/>
    <cellStyle name="Normal 6 3 2 4 2 2 4 2 2" xfId="1785"/>
    <cellStyle name="Normal 6 3 2 4 2 2 4 2 2 2" xfId="1786"/>
    <cellStyle name="Normal 6 3 2 4 2 2 4 2 3" xfId="1787"/>
    <cellStyle name="Normal 6 3 2 4 2 2 4 3" xfId="1788"/>
    <cellStyle name="Normal 6 3 2 4 2 2 4 3 2" xfId="1789"/>
    <cellStyle name="Normal 6 3 2 4 2 2 4 4" xfId="1790"/>
    <cellStyle name="Normal 6 3 2 4 2 2 5" xfId="1791"/>
    <cellStyle name="Normal 6 3 2 4 2 2 5 2" xfId="1792"/>
    <cellStyle name="Normal 6 3 2 4 2 2 5 2 2" xfId="1793"/>
    <cellStyle name="Normal 6 3 2 4 2 2 5 3" xfId="1794"/>
    <cellStyle name="Normal 6 3 2 4 2 2 6" xfId="1795"/>
    <cellStyle name="Normal 6 3 2 4 2 2 6 2" xfId="1796"/>
    <cellStyle name="Normal 6 3 2 4 2 2 6 2 2" xfId="1797"/>
    <cellStyle name="Normal 6 3 2 4 2 2 6 3" xfId="1798"/>
    <cellStyle name="Normal 6 3 2 4 2 2 7" xfId="1799"/>
    <cellStyle name="Normal 6 3 2 4 2 2 7 2" xfId="1800"/>
    <cellStyle name="Normal 6 3 2 4 2 2 8" xfId="1801"/>
    <cellStyle name="Normal 6 3 2 4 2 2 8 2" xfId="1802"/>
    <cellStyle name="Normal 6 3 2 4 2 2 9" xfId="1803"/>
    <cellStyle name="Normal 6 3 2 4 2 3" xfId="369"/>
    <cellStyle name="Normal 6 3 2 4 2 3 2" xfId="1804"/>
    <cellStyle name="Normal 6 3 2 4 2 3 2 2" xfId="1805"/>
    <cellStyle name="Normal 6 3 2 4 2 3 2 2 2" xfId="1806"/>
    <cellStyle name="Normal 6 3 2 4 2 3 2 2 2 2" xfId="1807"/>
    <cellStyle name="Normal 6 3 2 4 2 3 2 2 3" xfId="1808"/>
    <cellStyle name="Normal 6 3 2 4 2 3 2 3" xfId="1809"/>
    <cellStyle name="Normal 6 3 2 4 2 3 2 3 2" xfId="1810"/>
    <cellStyle name="Normal 6 3 2 4 2 3 2 4" xfId="1811"/>
    <cellStyle name="Normal 6 3 2 4 2 3 3" xfId="1812"/>
    <cellStyle name="Normal 6 3 2 4 2 3 3 2" xfId="1813"/>
    <cellStyle name="Normal 6 3 2 4 2 3 3 2 2" xfId="1814"/>
    <cellStyle name="Normal 6 3 2 4 2 3 3 2 2 2" xfId="1815"/>
    <cellStyle name="Normal 6 3 2 4 2 3 3 2 3" xfId="1816"/>
    <cellStyle name="Normal 6 3 2 4 2 3 3 3" xfId="1817"/>
    <cellStyle name="Normal 6 3 2 4 2 3 3 3 2" xfId="1818"/>
    <cellStyle name="Normal 6 3 2 4 2 3 3 4" xfId="1819"/>
    <cellStyle name="Normal 6 3 2 4 2 3 4" xfId="1820"/>
    <cellStyle name="Normal 6 3 2 4 2 3 4 2" xfId="1821"/>
    <cellStyle name="Normal 6 3 2 4 2 3 4 2 2" xfId="1822"/>
    <cellStyle name="Normal 6 3 2 4 2 3 4 3" xfId="1823"/>
    <cellStyle name="Normal 6 3 2 4 2 3 5" xfId="1824"/>
    <cellStyle name="Normal 6 3 2 4 2 3 5 2" xfId="1825"/>
    <cellStyle name="Normal 6 3 2 4 2 3 5 2 2" xfId="1826"/>
    <cellStyle name="Normal 6 3 2 4 2 3 5 3" xfId="1827"/>
    <cellStyle name="Normal 6 3 2 4 2 3 6" xfId="1828"/>
    <cellStyle name="Normal 6 3 2 4 2 3 6 2" xfId="1829"/>
    <cellStyle name="Normal 6 3 2 4 2 3 7" xfId="1830"/>
    <cellStyle name="Normal 6 3 2 4 2 3 7 2" xfId="1831"/>
    <cellStyle name="Normal 6 3 2 4 2 3 8" xfId="1832"/>
    <cellStyle name="Normal 6 3 2 4 2 4" xfId="1833"/>
    <cellStyle name="Normal 6 3 2 4 2 4 2" xfId="1834"/>
    <cellStyle name="Normal 6 3 2 4 2 4 2 2" xfId="1835"/>
    <cellStyle name="Normal 6 3 2 4 2 4 2 2 2" xfId="1836"/>
    <cellStyle name="Normal 6 3 2 4 2 4 2 3" xfId="1837"/>
    <cellStyle name="Normal 6 3 2 4 2 4 3" xfId="1838"/>
    <cellStyle name="Normal 6 3 2 4 2 4 3 2" xfId="1839"/>
    <cellStyle name="Normal 6 3 2 4 2 4 4" xfId="1840"/>
    <cellStyle name="Normal 6 3 2 4 2 5" xfId="1841"/>
    <cellStyle name="Normal 6 3 2 4 2 5 2" xfId="1842"/>
    <cellStyle name="Normal 6 3 2 4 2 5 2 2" xfId="1843"/>
    <cellStyle name="Normal 6 3 2 4 2 5 2 2 2" xfId="1844"/>
    <cellStyle name="Normal 6 3 2 4 2 5 2 3" xfId="1845"/>
    <cellStyle name="Normal 6 3 2 4 2 5 3" xfId="1846"/>
    <cellStyle name="Normal 6 3 2 4 2 5 3 2" xfId="1847"/>
    <cellStyle name="Normal 6 3 2 4 2 5 4" xfId="1848"/>
    <cellStyle name="Normal 6 3 2 4 2 6" xfId="1849"/>
    <cellStyle name="Normal 6 3 2 4 2 6 2" xfId="1850"/>
    <cellStyle name="Normal 6 3 2 4 2 6 2 2" xfId="1851"/>
    <cellStyle name="Normal 6 3 2 4 2 6 3" xfId="1852"/>
    <cellStyle name="Normal 6 3 2 4 2 7" xfId="1853"/>
    <cellStyle name="Normal 6 3 2 4 2 7 2" xfId="1854"/>
    <cellStyle name="Normal 6 3 2 4 2 7 2 2" xfId="1855"/>
    <cellStyle name="Normal 6 3 2 4 2 7 3" xfId="1856"/>
    <cellStyle name="Normal 6 3 2 4 2 8" xfId="1857"/>
    <cellStyle name="Normal 6 3 2 4 2 8 2" xfId="1858"/>
    <cellStyle name="Normal 6 3 2 4 2 9" xfId="1859"/>
    <cellStyle name="Normal 6 3 2 4 2 9 2" xfId="1860"/>
    <cellStyle name="Normal 6 3 2 4 3" xfId="251"/>
    <cellStyle name="Normal 6 3 2 4 3 2" xfId="384"/>
    <cellStyle name="Normal 6 3 2 4 3 2 2" xfId="1861"/>
    <cellStyle name="Normal 6 3 2 4 3 2 2 2" xfId="1862"/>
    <cellStyle name="Normal 6 3 2 4 3 2 2 2 2" xfId="1863"/>
    <cellStyle name="Normal 6 3 2 4 3 2 2 2 2 2" xfId="1864"/>
    <cellStyle name="Normal 6 3 2 4 3 2 2 2 3" xfId="1865"/>
    <cellStyle name="Normal 6 3 2 4 3 2 2 3" xfId="1866"/>
    <cellStyle name="Normal 6 3 2 4 3 2 2 3 2" xfId="1867"/>
    <cellStyle name="Normal 6 3 2 4 3 2 2 4" xfId="1868"/>
    <cellStyle name="Normal 6 3 2 4 3 2 3" xfId="1869"/>
    <cellStyle name="Normal 6 3 2 4 3 2 3 2" xfId="1870"/>
    <cellStyle name="Normal 6 3 2 4 3 2 3 2 2" xfId="1871"/>
    <cellStyle name="Normal 6 3 2 4 3 2 3 2 2 2" xfId="1872"/>
    <cellStyle name="Normal 6 3 2 4 3 2 3 2 3" xfId="1873"/>
    <cellStyle name="Normal 6 3 2 4 3 2 3 3" xfId="1874"/>
    <cellStyle name="Normal 6 3 2 4 3 2 3 3 2" xfId="1875"/>
    <cellStyle name="Normal 6 3 2 4 3 2 3 4" xfId="1876"/>
    <cellStyle name="Normal 6 3 2 4 3 2 4" xfId="1877"/>
    <cellStyle name="Normal 6 3 2 4 3 2 4 2" xfId="1878"/>
    <cellStyle name="Normal 6 3 2 4 3 2 4 2 2" xfId="1879"/>
    <cellStyle name="Normal 6 3 2 4 3 2 4 3" xfId="1880"/>
    <cellStyle name="Normal 6 3 2 4 3 2 5" xfId="1881"/>
    <cellStyle name="Normal 6 3 2 4 3 2 5 2" xfId="1882"/>
    <cellStyle name="Normal 6 3 2 4 3 2 5 2 2" xfId="1883"/>
    <cellStyle name="Normal 6 3 2 4 3 2 5 3" xfId="1884"/>
    <cellStyle name="Normal 6 3 2 4 3 2 6" xfId="1885"/>
    <cellStyle name="Normal 6 3 2 4 3 2 6 2" xfId="1886"/>
    <cellStyle name="Normal 6 3 2 4 3 2 7" xfId="1887"/>
    <cellStyle name="Normal 6 3 2 4 3 2 7 2" xfId="1888"/>
    <cellStyle name="Normal 6 3 2 4 3 2 8" xfId="1889"/>
    <cellStyle name="Normal 6 3 2 4 3 3" xfId="1890"/>
    <cellStyle name="Normal 6 3 2 4 3 3 2" xfId="1891"/>
    <cellStyle name="Normal 6 3 2 4 3 3 2 2" xfId="1892"/>
    <cellStyle name="Normal 6 3 2 4 3 3 2 2 2" xfId="1893"/>
    <cellStyle name="Normal 6 3 2 4 3 3 2 3" xfId="1894"/>
    <cellStyle name="Normal 6 3 2 4 3 3 3" xfId="1895"/>
    <cellStyle name="Normal 6 3 2 4 3 3 3 2" xfId="1896"/>
    <cellStyle name="Normal 6 3 2 4 3 3 4" xfId="1897"/>
    <cellStyle name="Normal 6 3 2 4 3 4" xfId="1898"/>
    <cellStyle name="Normal 6 3 2 4 3 4 2" xfId="1899"/>
    <cellStyle name="Normal 6 3 2 4 3 4 2 2" xfId="1900"/>
    <cellStyle name="Normal 6 3 2 4 3 4 2 2 2" xfId="1901"/>
    <cellStyle name="Normal 6 3 2 4 3 4 2 3" xfId="1902"/>
    <cellStyle name="Normal 6 3 2 4 3 4 3" xfId="1903"/>
    <cellStyle name="Normal 6 3 2 4 3 4 3 2" xfId="1904"/>
    <cellStyle name="Normal 6 3 2 4 3 4 4" xfId="1905"/>
    <cellStyle name="Normal 6 3 2 4 3 5" xfId="1906"/>
    <cellStyle name="Normal 6 3 2 4 3 5 2" xfId="1907"/>
    <cellStyle name="Normal 6 3 2 4 3 5 2 2" xfId="1908"/>
    <cellStyle name="Normal 6 3 2 4 3 5 3" xfId="1909"/>
    <cellStyle name="Normal 6 3 2 4 3 6" xfId="1910"/>
    <cellStyle name="Normal 6 3 2 4 3 6 2" xfId="1911"/>
    <cellStyle name="Normal 6 3 2 4 3 6 2 2" xfId="1912"/>
    <cellStyle name="Normal 6 3 2 4 3 6 3" xfId="1913"/>
    <cellStyle name="Normal 6 3 2 4 3 7" xfId="1914"/>
    <cellStyle name="Normal 6 3 2 4 3 7 2" xfId="1915"/>
    <cellStyle name="Normal 6 3 2 4 3 8" xfId="1916"/>
    <cellStyle name="Normal 6 3 2 4 3 8 2" xfId="1917"/>
    <cellStyle name="Normal 6 3 2 4 3 9" xfId="1918"/>
    <cellStyle name="Normal 6 3 2 4 4" xfId="346"/>
    <cellStyle name="Normal 6 3 2 4 4 2" xfId="1919"/>
    <cellStyle name="Normal 6 3 2 4 4 2 2" xfId="1920"/>
    <cellStyle name="Normal 6 3 2 4 4 2 2 2" xfId="1921"/>
    <cellStyle name="Normal 6 3 2 4 4 2 2 2 2" xfId="1922"/>
    <cellStyle name="Normal 6 3 2 4 4 2 2 3" xfId="1923"/>
    <cellStyle name="Normal 6 3 2 4 4 2 3" xfId="1924"/>
    <cellStyle name="Normal 6 3 2 4 4 2 3 2" xfId="1925"/>
    <cellStyle name="Normal 6 3 2 4 4 2 4" xfId="1926"/>
    <cellStyle name="Normal 6 3 2 4 4 3" xfId="1927"/>
    <cellStyle name="Normal 6 3 2 4 4 3 2" xfId="1928"/>
    <cellStyle name="Normal 6 3 2 4 4 3 2 2" xfId="1929"/>
    <cellStyle name="Normal 6 3 2 4 4 3 2 2 2" xfId="1930"/>
    <cellStyle name="Normal 6 3 2 4 4 3 2 3" xfId="1931"/>
    <cellStyle name="Normal 6 3 2 4 4 3 3" xfId="1932"/>
    <cellStyle name="Normal 6 3 2 4 4 3 3 2" xfId="1933"/>
    <cellStyle name="Normal 6 3 2 4 4 3 4" xfId="1934"/>
    <cellStyle name="Normal 6 3 2 4 4 4" xfId="1935"/>
    <cellStyle name="Normal 6 3 2 4 4 4 2" xfId="1936"/>
    <cellStyle name="Normal 6 3 2 4 4 4 2 2" xfId="1937"/>
    <cellStyle name="Normal 6 3 2 4 4 4 3" xfId="1938"/>
    <cellStyle name="Normal 6 3 2 4 4 5" xfId="1939"/>
    <cellStyle name="Normal 6 3 2 4 4 5 2" xfId="1940"/>
    <cellStyle name="Normal 6 3 2 4 4 5 2 2" xfId="1941"/>
    <cellStyle name="Normal 6 3 2 4 4 5 3" xfId="1942"/>
    <cellStyle name="Normal 6 3 2 4 4 6" xfId="1943"/>
    <cellStyle name="Normal 6 3 2 4 4 6 2" xfId="1944"/>
    <cellStyle name="Normal 6 3 2 4 4 7" xfId="1945"/>
    <cellStyle name="Normal 6 3 2 4 4 7 2" xfId="1946"/>
    <cellStyle name="Normal 6 3 2 4 4 8" xfId="1947"/>
    <cellStyle name="Normal 6 3 2 4 5" xfId="1948"/>
    <cellStyle name="Normal 6 3 2 4 5 2" xfId="1949"/>
    <cellStyle name="Normal 6 3 2 4 5 2 2" xfId="1950"/>
    <cellStyle name="Normal 6 3 2 4 5 2 2 2" xfId="1951"/>
    <cellStyle name="Normal 6 3 2 4 5 2 3" xfId="1952"/>
    <cellStyle name="Normal 6 3 2 4 5 3" xfId="1953"/>
    <cellStyle name="Normal 6 3 2 4 5 3 2" xfId="1954"/>
    <cellStyle name="Normal 6 3 2 4 5 4" xfId="1955"/>
    <cellStyle name="Normal 6 3 2 4 6" xfId="1956"/>
    <cellStyle name="Normal 6 3 2 4 6 2" xfId="1957"/>
    <cellStyle name="Normal 6 3 2 4 6 2 2" xfId="1958"/>
    <cellStyle name="Normal 6 3 2 4 6 2 2 2" xfId="1959"/>
    <cellStyle name="Normal 6 3 2 4 6 2 3" xfId="1960"/>
    <cellStyle name="Normal 6 3 2 4 6 3" xfId="1961"/>
    <cellStyle name="Normal 6 3 2 4 6 3 2" xfId="1962"/>
    <cellStyle name="Normal 6 3 2 4 6 4" xfId="1963"/>
    <cellStyle name="Normal 6 3 2 4 7" xfId="1964"/>
    <cellStyle name="Normal 6 3 2 4 7 2" xfId="1965"/>
    <cellStyle name="Normal 6 3 2 4 7 2 2" xfId="1966"/>
    <cellStyle name="Normal 6 3 2 4 7 3" xfId="1967"/>
    <cellStyle name="Normal 6 3 2 4 8" xfId="1968"/>
    <cellStyle name="Normal 6 3 2 4 8 2" xfId="1969"/>
    <cellStyle name="Normal 6 3 2 4 8 2 2" xfId="1970"/>
    <cellStyle name="Normal 6 3 2 4 8 3" xfId="1971"/>
    <cellStyle name="Normal 6 3 2 4 9" xfId="1972"/>
    <cellStyle name="Normal 6 3 2 4 9 2" xfId="1973"/>
    <cellStyle name="Normal 6 3 2 5" xfId="182"/>
    <cellStyle name="Normal 6 3 2 5 10" xfId="1974"/>
    <cellStyle name="Normal 6 3 2 5 10 2" xfId="1975"/>
    <cellStyle name="Normal 6 3 2 5 11" xfId="1976"/>
    <cellStyle name="Normal 6 3 2 5 2" xfId="238"/>
    <cellStyle name="Normal 6 3 2 5 2 10" xfId="1977"/>
    <cellStyle name="Normal 6 3 2 5 2 2" xfId="324"/>
    <cellStyle name="Normal 6 3 2 5 2 2 2" xfId="392"/>
    <cellStyle name="Normal 6 3 2 5 2 2 2 2" xfId="1978"/>
    <cellStyle name="Normal 6 3 2 5 2 2 2 2 2" xfId="1979"/>
    <cellStyle name="Normal 6 3 2 5 2 2 2 2 2 2" xfId="1980"/>
    <cellStyle name="Normal 6 3 2 5 2 2 2 2 2 2 2" xfId="1981"/>
    <cellStyle name="Normal 6 3 2 5 2 2 2 2 2 3" xfId="1982"/>
    <cellStyle name="Normal 6 3 2 5 2 2 2 2 3" xfId="1983"/>
    <cellStyle name="Normal 6 3 2 5 2 2 2 2 3 2" xfId="1984"/>
    <cellStyle name="Normal 6 3 2 5 2 2 2 2 4" xfId="1985"/>
    <cellStyle name="Normal 6 3 2 5 2 2 2 3" xfId="1986"/>
    <cellStyle name="Normal 6 3 2 5 2 2 2 3 2" xfId="1987"/>
    <cellStyle name="Normal 6 3 2 5 2 2 2 3 2 2" xfId="1988"/>
    <cellStyle name="Normal 6 3 2 5 2 2 2 3 2 2 2" xfId="1989"/>
    <cellStyle name="Normal 6 3 2 5 2 2 2 3 2 3" xfId="1990"/>
    <cellStyle name="Normal 6 3 2 5 2 2 2 3 3" xfId="1991"/>
    <cellStyle name="Normal 6 3 2 5 2 2 2 3 3 2" xfId="1992"/>
    <cellStyle name="Normal 6 3 2 5 2 2 2 3 4" xfId="1993"/>
    <cellStyle name="Normal 6 3 2 5 2 2 2 4" xfId="1994"/>
    <cellStyle name="Normal 6 3 2 5 2 2 2 4 2" xfId="1995"/>
    <cellStyle name="Normal 6 3 2 5 2 2 2 4 2 2" xfId="1996"/>
    <cellStyle name="Normal 6 3 2 5 2 2 2 4 3" xfId="1997"/>
    <cellStyle name="Normal 6 3 2 5 2 2 2 5" xfId="1998"/>
    <cellStyle name="Normal 6 3 2 5 2 2 2 5 2" xfId="1999"/>
    <cellStyle name="Normal 6 3 2 5 2 2 2 5 2 2" xfId="2000"/>
    <cellStyle name="Normal 6 3 2 5 2 2 2 5 3" xfId="2001"/>
    <cellStyle name="Normal 6 3 2 5 2 2 2 6" xfId="2002"/>
    <cellStyle name="Normal 6 3 2 5 2 2 2 6 2" xfId="2003"/>
    <cellStyle name="Normal 6 3 2 5 2 2 2 7" xfId="2004"/>
    <cellStyle name="Normal 6 3 2 5 2 2 2 7 2" xfId="2005"/>
    <cellStyle name="Normal 6 3 2 5 2 2 2 8" xfId="2006"/>
    <cellStyle name="Normal 6 3 2 5 2 2 3" xfId="2007"/>
    <cellStyle name="Normal 6 3 2 5 2 2 3 2" xfId="2008"/>
    <cellStyle name="Normal 6 3 2 5 2 2 3 2 2" xfId="2009"/>
    <cellStyle name="Normal 6 3 2 5 2 2 3 2 2 2" xfId="2010"/>
    <cellStyle name="Normal 6 3 2 5 2 2 3 2 3" xfId="2011"/>
    <cellStyle name="Normal 6 3 2 5 2 2 3 3" xfId="2012"/>
    <cellStyle name="Normal 6 3 2 5 2 2 3 3 2" xfId="2013"/>
    <cellStyle name="Normal 6 3 2 5 2 2 3 4" xfId="2014"/>
    <cellStyle name="Normal 6 3 2 5 2 2 4" xfId="2015"/>
    <cellStyle name="Normal 6 3 2 5 2 2 4 2" xfId="2016"/>
    <cellStyle name="Normal 6 3 2 5 2 2 4 2 2" xfId="2017"/>
    <cellStyle name="Normal 6 3 2 5 2 2 4 2 2 2" xfId="2018"/>
    <cellStyle name="Normal 6 3 2 5 2 2 4 2 3" xfId="2019"/>
    <cellStyle name="Normal 6 3 2 5 2 2 4 3" xfId="2020"/>
    <cellStyle name="Normal 6 3 2 5 2 2 4 3 2" xfId="2021"/>
    <cellStyle name="Normal 6 3 2 5 2 2 4 4" xfId="2022"/>
    <cellStyle name="Normal 6 3 2 5 2 2 5" xfId="2023"/>
    <cellStyle name="Normal 6 3 2 5 2 2 5 2" xfId="2024"/>
    <cellStyle name="Normal 6 3 2 5 2 2 5 2 2" xfId="2025"/>
    <cellStyle name="Normal 6 3 2 5 2 2 5 3" xfId="2026"/>
    <cellStyle name="Normal 6 3 2 5 2 2 6" xfId="2027"/>
    <cellStyle name="Normal 6 3 2 5 2 2 6 2" xfId="2028"/>
    <cellStyle name="Normal 6 3 2 5 2 2 6 2 2" xfId="2029"/>
    <cellStyle name="Normal 6 3 2 5 2 2 6 3" xfId="2030"/>
    <cellStyle name="Normal 6 3 2 5 2 2 7" xfId="2031"/>
    <cellStyle name="Normal 6 3 2 5 2 2 7 2" xfId="2032"/>
    <cellStyle name="Normal 6 3 2 5 2 2 8" xfId="2033"/>
    <cellStyle name="Normal 6 3 2 5 2 2 8 2" xfId="2034"/>
    <cellStyle name="Normal 6 3 2 5 2 2 9" xfId="2035"/>
    <cellStyle name="Normal 6 3 2 5 2 3" xfId="371"/>
    <cellStyle name="Normal 6 3 2 5 2 3 2" xfId="2036"/>
    <cellStyle name="Normal 6 3 2 5 2 3 2 2" xfId="2037"/>
    <cellStyle name="Normal 6 3 2 5 2 3 2 2 2" xfId="2038"/>
    <cellStyle name="Normal 6 3 2 5 2 3 2 2 2 2" xfId="2039"/>
    <cellStyle name="Normal 6 3 2 5 2 3 2 2 3" xfId="2040"/>
    <cellStyle name="Normal 6 3 2 5 2 3 2 3" xfId="2041"/>
    <cellStyle name="Normal 6 3 2 5 2 3 2 3 2" xfId="2042"/>
    <cellStyle name="Normal 6 3 2 5 2 3 2 4" xfId="2043"/>
    <cellStyle name="Normal 6 3 2 5 2 3 3" xfId="2044"/>
    <cellStyle name="Normal 6 3 2 5 2 3 3 2" xfId="2045"/>
    <cellStyle name="Normal 6 3 2 5 2 3 3 2 2" xfId="2046"/>
    <cellStyle name="Normal 6 3 2 5 2 3 3 2 2 2" xfId="2047"/>
    <cellStyle name="Normal 6 3 2 5 2 3 3 2 3" xfId="2048"/>
    <cellStyle name="Normal 6 3 2 5 2 3 3 3" xfId="2049"/>
    <cellStyle name="Normal 6 3 2 5 2 3 3 3 2" xfId="2050"/>
    <cellStyle name="Normal 6 3 2 5 2 3 3 4" xfId="2051"/>
    <cellStyle name="Normal 6 3 2 5 2 3 4" xfId="2052"/>
    <cellStyle name="Normal 6 3 2 5 2 3 4 2" xfId="2053"/>
    <cellStyle name="Normal 6 3 2 5 2 3 4 2 2" xfId="2054"/>
    <cellStyle name="Normal 6 3 2 5 2 3 4 3" xfId="2055"/>
    <cellStyle name="Normal 6 3 2 5 2 3 5" xfId="2056"/>
    <cellStyle name="Normal 6 3 2 5 2 3 5 2" xfId="2057"/>
    <cellStyle name="Normal 6 3 2 5 2 3 5 2 2" xfId="2058"/>
    <cellStyle name="Normal 6 3 2 5 2 3 5 3" xfId="2059"/>
    <cellStyle name="Normal 6 3 2 5 2 3 6" xfId="2060"/>
    <cellStyle name="Normal 6 3 2 5 2 3 6 2" xfId="2061"/>
    <cellStyle name="Normal 6 3 2 5 2 3 7" xfId="2062"/>
    <cellStyle name="Normal 6 3 2 5 2 3 7 2" xfId="2063"/>
    <cellStyle name="Normal 6 3 2 5 2 3 8" xfId="2064"/>
    <cellStyle name="Normal 6 3 2 5 2 4" xfId="2065"/>
    <cellStyle name="Normal 6 3 2 5 2 4 2" xfId="2066"/>
    <cellStyle name="Normal 6 3 2 5 2 4 2 2" xfId="2067"/>
    <cellStyle name="Normal 6 3 2 5 2 4 2 2 2" xfId="2068"/>
    <cellStyle name="Normal 6 3 2 5 2 4 2 3" xfId="2069"/>
    <cellStyle name="Normal 6 3 2 5 2 4 3" xfId="2070"/>
    <cellStyle name="Normal 6 3 2 5 2 4 3 2" xfId="2071"/>
    <cellStyle name="Normal 6 3 2 5 2 4 4" xfId="2072"/>
    <cellStyle name="Normal 6 3 2 5 2 5" xfId="2073"/>
    <cellStyle name="Normal 6 3 2 5 2 5 2" xfId="2074"/>
    <cellStyle name="Normal 6 3 2 5 2 5 2 2" xfId="2075"/>
    <cellStyle name="Normal 6 3 2 5 2 5 2 2 2" xfId="2076"/>
    <cellStyle name="Normal 6 3 2 5 2 5 2 3" xfId="2077"/>
    <cellStyle name="Normal 6 3 2 5 2 5 3" xfId="2078"/>
    <cellStyle name="Normal 6 3 2 5 2 5 3 2" xfId="2079"/>
    <cellStyle name="Normal 6 3 2 5 2 5 4" xfId="2080"/>
    <cellStyle name="Normal 6 3 2 5 2 6" xfId="2081"/>
    <cellStyle name="Normal 6 3 2 5 2 6 2" xfId="2082"/>
    <cellStyle name="Normal 6 3 2 5 2 6 2 2" xfId="2083"/>
    <cellStyle name="Normal 6 3 2 5 2 6 3" xfId="2084"/>
    <cellStyle name="Normal 6 3 2 5 2 7" xfId="2085"/>
    <cellStyle name="Normal 6 3 2 5 2 7 2" xfId="2086"/>
    <cellStyle name="Normal 6 3 2 5 2 7 2 2" xfId="2087"/>
    <cellStyle name="Normal 6 3 2 5 2 7 3" xfId="2088"/>
    <cellStyle name="Normal 6 3 2 5 2 8" xfId="2089"/>
    <cellStyle name="Normal 6 3 2 5 2 8 2" xfId="2090"/>
    <cellStyle name="Normal 6 3 2 5 2 9" xfId="2091"/>
    <cellStyle name="Normal 6 3 2 5 2 9 2" xfId="2092"/>
    <cellStyle name="Normal 6 3 2 5 3" xfId="253"/>
    <cellStyle name="Normal 6 3 2 5 3 2" xfId="386"/>
    <cellStyle name="Normal 6 3 2 5 3 2 2" xfId="2093"/>
    <cellStyle name="Normal 6 3 2 5 3 2 2 2" xfId="2094"/>
    <cellStyle name="Normal 6 3 2 5 3 2 2 2 2" xfId="2095"/>
    <cellStyle name="Normal 6 3 2 5 3 2 2 2 2 2" xfId="2096"/>
    <cellStyle name="Normal 6 3 2 5 3 2 2 2 3" xfId="2097"/>
    <cellStyle name="Normal 6 3 2 5 3 2 2 3" xfId="2098"/>
    <cellStyle name="Normal 6 3 2 5 3 2 2 3 2" xfId="2099"/>
    <cellStyle name="Normal 6 3 2 5 3 2 2 4" xfId="2100"/>
    <cellStyle name="Normal 6 3 2 5 3 2 3" xfId="2101"/>
    <cellStyle name="Normal 6 3 2 5 3 2 3 2" xfId="2102"/>
    <cellStyle name="Normal 6 3 2 5 3 2 3 2 2" xfId="2103"/>
    <cellStyle name="Normal 6 3 2 5 3 2 3 2 2 2" xfId="2104"/>
    <cellStyle name="Normal 6 3 2 5 3 2 3 2 3" xfId="2105"/>
    <cellStyle name="Normal 6 3 2 5 3 2 3 3" xfId="2106"/>
    <cellStyle name="Normal 6 3 2 5 3 2 3 3 2" xfId="2107"/>
    <cellStyle name="Normal 6 3 2 5 3 2 3 4" xfId="2108"/>
    <cellStyle name="Normal 6 3 2 5 3 2 4" xfId="2109"/>
    <cellStyle name="Normal 6 3 2 5 3 2 4 2" xfId="2110"/>
    <cellStyle name="Normal 6 3 2 5 3 2 4 2 2" xfId="2111"/>
    <cellStyle name="Normal 6 3 2 5 3 2 4 3" xfId="2112"/>
    <cellStyle name="Normal 6 3 2 5 3 2 5" xfId="2113"/>
    <cellStyle name="Normal 6 3 2 5 3 2 5 2" xfId="2114"/>
    <cellStyle name="Normal 6 3 2 5 3 2 5 2 2" xfId="2115"/>
    <cellStyle name="Normal 6 3 2 5 3 2 5 3" xfId="2116"/>
    <cellStyle name="Normal 6 3 2 5 3 2 6" xfId="2117"/>
    <cellStyle name="Normal 6 3 2 5 3 2 6 2" xfId="2118"/>
    <cellStyle name="Normal 6 3 2 5 3 2 7" xfId="2119"/>
    <cellStyle name="Normal 6 3 2 5 3 2 7 2" xfId="2120"/>
    <cellStyle name="Normal 6 3 2 5 3 2 8" xfId="2121"/>
    <cellStyle name="Normal 6 3 2 5 3 3" xfId="2122"/>
    <cellStyle name="Normal 6 3 2 5 3 3 2" xfId="2123"/>
    <cellStyle name="Normal 6 3 2 5 3 3 2 2" xfId="2124"/>
    <cellStyle name="Normal 6 3 2 5 3 3 2 2 2" xfId="2125"/>
    <cellStyle name="Normal 6 3 2 5 3 3 2 3" xfId="2126"/>
    <cellStyle name="Normal 6 3 2 5 3 3 3" xfId="2127"/>
    <cellStyle name="Normal 6 3 2 5 3 3 3 2" xfId="2128"/>
    <cellStyle name="Normal 6 3 2 5 3 3 4" xfId="2129"/>
    <cellStyle name="Normal 6 3 2 5 3 4" xfId="2130"/>
    <cellStyle name="Normal 6 3 2 5 3 4 2" xfId="2131"/>
    <cellStyle name="Normal 6 3 2 5 3 4 2 2" xfId="2132"/>
    <cellStyle name="Normal 6 3 2 5 3 4 2 2 2" xfId="2133"/>
    <cellStyle name="Normal 6 3 2 5 3 4 2 3" xfId="2134"/>
    <cellStyle name="Normal 6 3 2 5 3 4 3" xfId="2135"/>
    <cellStyle name="Normal 6 3 2 5 3 4 3 2" xfId="2136"/>
    <cellStyle name="Normal 6 3 2 5 3 4 4" xfId="2137"/>
    <cellStyle name="Normal 6 3 2 5 3 5" xfId="2138"/>
    <cellStyle name="Normal 6 3 2 5 3 5 2" xfId="2139"/>
    <cellStyle name="Normal 6 3 2 5 3 5 2 2" xfId="2140"/>
    <cellStyle name="Normal 6 3 2 5 3 5 3" xfId="2141"/>
    <cellStyle name="Normal 6 3 2 5 3 6" xfId="2142"/>
    <cellStyle name="Normal 6 3 2 5 3 6 2" xfId="2143"/>
    <cellStyle name="Normal 6 3 2 5 3 6 2 2" xfId="2144"/>
    <cellStyle name="Normal 6 3 2 5 3 6 3" xfId="2145"/>
    <cellStyle name="Normal 6 3 2 5 3 7" xfId="2146"/>
    <cellStyle name="Normal 6 3 2 5 3 7 2" xfId="2147"/>
    <cellStyle name="Normal 6 3 2 5 3 8" xfId="2148"/>
    <cellStyle name="Normal 6 3 2 5 3 8 2" xfId="2149"/>
    <cellStyle name="Normal 6 3 2 5 3 9" xfId="2150"/>
    <cellStyle name="Normal 6 3 2 5 4" xfId="347"/>
    <cellStyle name="Normal 6 3 2 5 4 2" xfId="2151"/>
    <cellStyle name="Normal 6 3 2 5 4 2 2" xfId="2152"/>
    <cellStyle name="Normal 6 3 2 5 4 2 2 2" xfId="2153"/>
    <cellStyle name="Normal 6 3 2 5 4 2 2 2 2" xfId="2154"/>
    <cellStyle name="Normal 6 3 2 5 4 2 2 3" xfId="2155"/>
    <cellStyle name="Normal 6 3 2 5 4 2 3" xfId="2156"/>
    <cellStyle name="Normal 6 3 2 5 4 2 3 2" xfId="2157"/>
    <cellStyle name="Normal 6 3 2 5 4 2 4" xfId="2158"/>
    <cellStyle name="Normal 6 3 2 5 4 3" xfId="2159"/>
    <cellStyle name="Normal 6 3 2 5 4 3 2" xfId="2160"/>
    <cellStyle name="Normal 6 3 2 5 4 3 2 2" xfId="2161"/>
    <cellStyle name="Normal 6 3 2 5 4 3 2 2 2" xfId="2162"/>
    <cellStyle name="Normal 6 3 2 5 4 3 2 3" xfId="2163"/>
    <cellStyle name="Normal 6 3 2 5 4 3 3" xfId="2164"/>
    <cellStyle name="Normal 6 3 2 5 4 3 3 2" xfId="2165"/>
    <cellStyle name="Normal 6 3 2 5 4 3 4" xfId="2166"/>
    <cellStyle name="Normal 6 3 2 5 4 4" xfId="2167"/>
    <cellStyle name="Normal 6 3 2 5 4 4 2" xfId="2168"/>
    <cellStyle name="Normal 6 3 2 5 4 4 2 2" xfId="2169"/>
    <cellStyle name="Normal 6 3 2 5 4 4 3" xfId="2170"/>
    <cellStyle name="Normal 6 3 2 5 4 5" xfId="2171"/>
    <cellStyle name="Normal 6 3 2 5 4 5 2" xfId="2172"/>
    <cellStyle name="Normal 6 3 2 5 4 5 2 2" xfId="2173"/>
    <cellStyle name="Normal 6 3 2 5 4 5 3" xfId="2174"/>
    <cellStyle name="Normal 6 3 2 5 4 6" xfId="2175"/>
    <cellStyle name="Normal 6 3 2 5 4 6 2" xfId="2176"/>
    <cellStyle name="Normal 6 3 2 5 4 7" xfId="2177"/>
    <cellStyle name="Normal 6 3 2 5 4 7 2" xfId="2178"/>
    <cellStyle name="Normal 6 3 2 5 4 8" xfId="2179"/>
    <cellStyle name="Normal 6 3 2 5 5" xfId="2180"/>
    <cellStyle name="Normal 6 3 2 5 5 2" xfId="2181"/>
    <cellStyle name="Normal 6 3 2 5 5 2 2" xfId="2182"/>
    <cellStyle name="Normal 6 3 2 5 5 2 2 2" xfId="2183"/>
    <cellStyle name="Normal 6 3 2 5 5 2 3" xfId="2184"/>
    <cellStyle name="Normal 6 3 2 5 5 3" xfId="2185"/>
    <cellStyle name="Normal 6 3 2 5 5 3 2" xfId="2186"/>
    <cellStyle name="Normal 6 3 2 5 5 4" xfId="2187"/>
    <cellStyle name="Normal 6 3 2 5 6" xfId="2188"/>
    <cellStyle name="Normal 6 3 2 5 6 2" xfId="2189"/>
    <cellStyle name="Normal 6 3 2 5 6 2 2" xfId="2190"/>
    <cellStyle name="Normal 6 3 2 5 6 2 2 2" xfId="2191"/>
    <cellStyle name="Normal 6 3 2 5 6 2 3" xfId="2192"/>
    <cellStyle name="Normal 6 3 2 5 6 3" xfId="2193"/>
    <cellStyle name="Normal 6 3 2 5 6 3 2" xfId="2194"/>
    <cellStyle name="Normal 6 3 2 5 6 4" xfId="2195"/>
    <cellStyle name="Normal 6 3 2 5 7" xfId="2196"/>
    <cellStyle name="Normal 6 3 2 5 7 2" xfId="2197"/>
    <cellStyle name="Normal 6 3 2 5 7 2 2" xfId="2198"/>
    <cellStyle name="Normal 6 3 2 5 7 3" xfId="2199"/>
    <cellStyle name="Normal 6 3 2 5 8" xfId="2200"/>
    <cellStyle name="Normal 6 3 2 5 8 2" xfId="2201"/>
    <cellStyle name="Normal 6 3 2 5 8 2 2" xfId="2202"/>
    <cellStyle name="Normal 6 3 2 5 8 3" xfId="2203"/>
    <cellStyle name="Normal 6 3 2 5 9" xfId="2204"/>
    <cellStyle name="Normal 6 3 2 5 9 2" xfId="2205"/>
    <cellStyle name="Normal 6 3 2 6" xfId="226"/>
    <cellStyle name="Normal 6 3 2 6 10" xfId="2206"/>
    <cellStyle name="Normal 6 3 2 6 2" xfId="320"/>
    <cellStyle name="Normal 6 3 2 6 2 2" xfId="388"/>
    <cellStyle name="Normal 6 3 2 6 2 2 2" xfId="2207"/>
    <cellStyle name="Normal 6 3 2 6 2 2 2 2" xfId="2208"/>
    <cellStyle name="Normal 6 3 2 6 2 2 2 2 2" xfId="2209"/>
    <cellStyle name="Normal 6 3 2 6 2 2 2 2 2 2" xfId="2210"/>
    <cellStyle name="Normal 6 3 2 6 2 2 2 2 3" xfId="2211"/>
    <cellStyle name="Normal 6 3 2 6 2 2 2 3" xfId="2212"/>
    <cellStyle name="Normal 6 3 2 6 2 2 2 3 2" xfId="2213"/>
    <cellStyle name="Normal 6 3 2 6 2 2 2 4" xfId="2214"/>
    <cellStyle name="Normal 6 3 2 6 2 2 3" xfId="2215"/>
    <cellStyle name="Normal 6 3 2 6 2 2 3 2" xfId="2216"/>
    <cellStyle name="Normal 6 3 2 6 2 2 3 2 2" xfId="2217"/>
    <cellStyle name="Normal 6 3 2 6 2 2 3 2 2 2" xfId="2218"/>
    <cellStyle name="Normal 6 3 2 6 2 2 3 2 3" xfId="2219"/>
    <cellStyle name="Normal 6 3 2 6 2 2 3 3" xfId="2220"/>
    <cellStyle name="Normal 6 3 2 6 2 2 3 3 2" xfId="2221"/>
    <cellStyle name="Normal 6 3 2 6 2 2 3 4" xfId="2222"/>
    <cellStyle name="Normal 6 3 2 6 2 2 4" xfId="2223"/>
    <cellStyle name="Normal 6 3 2 6 2 2 4 2" xfId="2224"/>
    <cellStyle name="Normal 6 3 2 6 2 2 4 2 2" xfId="2225"/>
    <cellStyle name="Normal 6 3 2 6 2 2 4 3" xfId="2226"/>
    <cellStyle name="Normal 6 3 2 6 2 2 5" xfId="2227"/>
    <cellStyle name="Normal 6 3 2 6 2 2 5 2" xfId="2228"/>
    <cellStyle name="Normal 6 3 2 6 2 2 5 2 2" xfId="2229"/>
    <cellStyle name="Normal 6 3 2 6 2 2 5 3" xfId="2230"/>
    <cellStyle name="Normal 6 3 2 6 2 2 6" xfId="2231"/>
    <cellStyle name="Normal 6 3 2 6 2 2 6 2" xfId="2232"/>
    <cellStyle name="Normal 6 3 2 6 2 2 7" xfId="2233"/>
    <cellStyle name="Normal 6 3 2 6 2 2 7 2" xfId="2234"/>
    <cellStyle name="Normal 6 3 2 6 2 2 8" xfId="2235"/>
    <cellStyle name="Normal 6 3 2 6 2 3" xfId="2236"/>
    <cellStyle name="Normal 6 3 2 6 2 3 2" xfId="2237"/>
    <cellStyle name="Normal 6 3 2 6 2 3 2 2" xfId="2238"/>
    <cellStyle name="Normal 6 3 2 6 2 3 2 2 2" xfId="2239"/>
    <cellStyle name="Normal 6 3 2 6 2 3 2 3" xfId="2240"/>
    <cellStyle name="Normal 6 3 2 6 2 3 3" xfId="2241"/>
    <cellStyle name="Normal 6 3 2 6 2 3 3 2" xfId="2242"/>
    <cellStyle name="Normal 6 3 2 6 2 3 4" xfId="2243"/>
    <cellStyle name="Normal 6 3 2 6 2 4" xfId="2244"/>
    <cellStyle name="Normal 6 3 2 6 2 4 2" xfId="2245"/>
    <cellStyle name="Normal 6 3 2 6 2 4 2 2" xfId="2246"/>
    <cellStyle name="Normal 6 3 2 6 2 4 2 2 2" xfId="2247"/>
    <cellStyle name="Normal 6 3 2 6 2 4 2 3" xfId="2248"/>
    <cellStyle name="Normal 6 3 2 6 2 4 3" xfId="2249"/>
    <cellStyle name="Normal 6 3 2 6 2 4 3 2" xfId="2250"/>
    <cellStyle name="Normal 6 3 2 6 2 4 4" xfId="2251"/>
    <cellStyle name="Normal 6 3 2 6 2 5" xfId="2252"/>
    <cellStyle name="Normal 6 3 2 6 2 5 2" xfId="2253"/>
    <cellStyle name="Normal 6 3 2 6 2 5 2 2" xfId="2254"/>
    <cellStyle name="Normal 6 3 2 6 2 5 3" xfId="2255"/>
    <cellStyle name="Normal 6 3 2 6 2 6" xfId="2256"/>
    <cellStyle name="Normal 6 3 2 6 2 6 2" xfId="2257"/>
    <cellStyle name="Normal 6 3 2 6 2 6 2 2" xfId="2258"/>
    <cellStyle name="Normal 6 3 2 6 2 6 3" xfId="2259"/>
    <cellStyle name="Normal 6 3 2 6 2 7" xfId="2260"/>
    <cellStyle name="Normal 6 3 2 6 2 7 2" xfId="2261"/>
    <cellStyle name="Normal 6 3 2 6 2 8" xfId="2262"/>
    <cellStyle name="Normal 6 3 2 6 2 8 2" xfId="2263"/>
    <cellStyle name="Normal 6 3 2 6 2 9" xfId="2264"/>
    <cellStyle name="Normal 6 3 2 6 3" xfId="359"/>
    <cellStyle name="Normal 6 3 2 6 3 2" xfId="2265"/>
    <cellStyle name="Normal 6 3 2 6 3 2 2" xfId="2266"/>
    <cellStyle name="Normal 6 3 2 6 3 2 2 2" xfId="2267"/>
    <cellStyle name="Normal 6 3 2 6 3 2 2 2 2" xfId="2268"/>
    <cellStyle name="Normal 6 3 2 6 3 2 2 3" xfId="2269"/>
    <cellStyle name="Normal 6 3 2 6 3 2 3" xfId="2270"/>
    <cellStyle name="Normal 6 3 2 6 3 2 3 2" xfId="2271"/>
    <cellStyle name="Normal 6 3 2 6 3 2 4" xfId="2272"/>
    <cellStyle name="Normal 6 3 2 6 3 3" xfId="2273"/>
    <cellStyle name="Normal 6 3 2 6 3 3 2" xfId="2274"/>
    <cellStyle name="Normal 6 3 2 6 3 3 2 2" xfId="2275"/>
    <cellStyle name="Normal 6 3 2 6 3 3 2 2 2" xfId="2276"/>
    <cellStyle name="Normal 6 3 2 6 3 3 2 3" xfId="2277"/>
    <cellStyle name="Normal 6 3 2 6 3 3 3" xfId="2278"/>
    <cellStyle name="Normal 6 3 2 6 3 3 3 2" xfId="2279"/>
    <cellStyle name="Normal 6 3 2 6 3 3 4" xfId="2280"/>
    <cellStyle name="Normal 6 3 2 6 3 4" xfId="2281"/>
    <cellStyle name="Normal 6 3 2 6 3 4 2" xfId="2282"/>
    <cellStyle name="Normal 6 3 2 6 3 4 2 2" xfId="2283"/>
    <cellStyle name="Normal 6 3 2 6 3 4 3" xfId="2284"/>
    <cellStyle name="Normal 6 3 2 6 3 5" xfId="2285"/>
    <cellStyle name="Normal 6 3 2 6 3 5 2" xfId="2286"/>
    <cellStyle name="Normal 6 3 2 6 3 5 2 2" xfId="2287"/>
    <cellStyle name="Normal 6 3 2 6 3 5 3" xfId="2288"/>
    <cellStyle name="Normal 6 3 2 6 3 6" xfId="2289"/>
    <cellStyle name="Normal 6 3 2 6 3 6 2" xfId="2290"/>
    <cellStyle name="Normal 6 3 2 6 3 7" xfId="2291"/>
    <cellStyle name="Normal 6 3 2 6 3 7 2" xfId="2292"/>
    <cellStyle name="Normal 6 3 2 6 3 8" xfId="2293"/>
    <cellStyle name="Normal 6 3 2 6 4" xfId="2294"/>
    <cellStyle name="Normal 6 3 2 6 4 2" xfId="2295"/>
    <cellStyle name="Normal 6 3 2 6 4 2 2" xfId="2296"/>
    <cellStyle name="Normal 6 3 2 6 4 2 2 2" xfId="2297"/>
    <cellStyle name="Normal 6 3 2 6 4 2 3" xfId="2298"/>
    <cellStyle name="Normal 6 3 2 6 4 3" xfId="2299"/>
    <cellStyle name="Normal 6 3 2 6 4 3 2" xfId="2300"/>
    <cellStyle name="Normal 6 3 2 6 4 4" xfId="2301"/>
    <cellStyle name="Normal 6 3 2 6 5" xfId="2302"/>
    <cellStyle name="Normal 6 3 2 6 5 2" xfId="2303"/>
    <cellStyle name="Normal 6 3 2 6 5 2 2" xfId="2304"/>
    <cellStyle name="Normal 6 3 2 6 5 2 2 2" xfId="2305"/>
    <cellStyle name="Normal 6 3 2 6 5 2 3" xfId="2306"/>
    <cellStyle name="Normal 6 3 2 6 5 3" xfId="2307"/>
    <cellStyle name="Normal 6 3 2 6 5 3 2" xfId="2308"/>
    <cellStyle name="Normal 6 3 2 6 5 4" xfId="2309"/>
    <cellStyle name="Normal 6 3 2 6 6" xfId="2310"/>
    <cellStyle name="Normal 6 3 2 6 6 2" xfId="2311"/>
    <cellStyle name="Normal 6 3 2 6 6 2 2" xfId="2312"/>
    <cellStyle name="Normal 6 3 2 6 6 3" xfId="2313"/>
    <cellStyle name="Normal 6 3 2 6 7" xfId="2314"/>
    <cellStyle name="Normal 6 3 2 6 7 2" xfId="2315"/>
    <cellStyle name="Normal 6 3 2 6 7 2 2" xfId="2316"/>
    <cellStyle name="Normal 6 3 2 6 7 3" xfId="2317"/>
    <cellStyle name="Normal 6 3 2 6 8" xfId="2318"/>
    <cellStyle name="Normal 6 3 2 6 8 2" xfId="2319"/>
    <cellStyle name="Normal 6 3 2 6 9" xfId="2320"/>
    <cellStyle name="Normal 6 3 2 6 9 2" xfId="2321"/>
    <cellStyle name="Normal 6 3 2 7" xfId="241"/>
    <cellStyle name="Normal 6 3 2 7 2" xfId="374"/>
    <cellStyle name="Normal 6 3 2 7 2 2" xfId="2322"/>
    <cellStyle name="Normal 6 3 2 7 2 2 2" xfId="2323"/>
    <cellStyle name="Normal 6 3 2 7 2 2 2 2" xfId="2324"/>
    <cellStyle name="Normal 6 3 2 7 2 2 2 2 2" xfId="2325"/>
    <cellStyle name="Normal 6 3 2 7 2 2 2 3" xfId="2326"/>
    <cellStyle name="Normal 6 3 2 7 2 2 3" xfId="2327"/>
    <cellStyle name="Normal 6 3 2 7 2 2 3 2" xfId="2328"/>
    <cellStyle name="Normal 6 3 2 7 2 2 4" xfId="2329"/>
    <cellStyle name="Normal 6 3 2 7 2 3" xfId="2330"/>
    <cellStyle name="Normal 6 3 2 7 2 3 2" xfId="2331"/>
    <cellStyle name="Normal 6 3 2 7 2 3 2 2" xfId="2332"/>
    <cellStyle name="Normal 6 3 2 7 2 3 2 2 2" xfId="2333"/>
    <cellStyle name="Normal 6 3 2 7 2 3 2 3" xfId="2334"/>
    <cellStyle name="Normal 6 3 2 7 2 3 3" xfId="2335"/>
    <cellStyle name="Normal 6 3 2 7 2 3 3 2" xfId="2336"/>
    <cellStyle name="Normal 6 3 2 7 2 3 4" xfId="2337"/>
    <cellStyle name="Normal 6 3 2 7 2 4" xfId="2338"/>
    <cellStyle name="Normal 6 3 2 7 2 4 2" xfId="2339"/>
    <cellStyle name="Normal 6 3 2 7 2 4 2 2" xfId="2340"/>
    <cellStyle name="Normal 6 3 2 7 2 4 3" xfId="2341"/>
    <cellStyle name="Normal 6 3 2 7 2 5" xfId="2342"/>
    <cellStyle name="Normal 6 3 2 7 2 5 2" xfId="2343"/>
    <cellStyle name="Normal 6 3 2 7 2 5 2 2" xfId="2344"/>
    <cellStyle name="Normal 6 3 2 7 2 5 3" xfId="2345"/>
    <cellStyle name="Normal 6 3 2 7 2 6" xfId="2346"/>
    <cellStyle name="Normal 6 3 2 7 2 6 2" xfId="2347"/>
    <cellStyle name="Normal 6 3 2 7 2 7" xfId="2348"/>
    <cellStyle name="Normal 6 3 2 7 2 7 2" xfId="2349"/>
    <cellStyle name="Normal 6 3 2 7 2 8" xfId="2350"/>
    <cellStyle name="Normal 6 3 2 7 3" xfId="2351"/>
    <cellStyle name="Normal 6 3 2 7 3 2" xfId="2352"/>
    <cellStyle name="Normal 6 3 2 7 3 2 2" xfId="2353"/>
    <cellStyle name="Normal 6 3 2 7 3 2 2 2" xfId="2354"/>
    <cellStyle name="Normal 6 3 2 7 3 2 3" xfId="2355"/>
    <cellStyle name="Normal 6 3 2 7 3 3" xfId="2356"/>
    <cellStyle name="Normal 6 3 2 7 3 3 2" xfId="2357"/>
    <cellStyle name="Normal 6 3 2 7 3 4" xfId="2358"/>
    <cellStyle name="Normal 6 3 2 7 4" xfId="2359"/>
    <cellStyle name="Normal 6 3 2 7 4 2" xfId="2360"/>
    <cellStyle name="Normal 6 3 2 7 4 2 2" xfId="2361"/>
    <cellStyle name="Normal 6 3 2 7 4 2 2 2" xfId="2362"/>
    <cellStyle name="Normal 6 3 2 7 4 2 3" xfId="2363"/>
    <cellStyle name="Normal 6 3 2 7 4 3" xfId="2364"/>
    <cellStyle name="Normal 6 3 2 7 4 3 2" xfId="2365"/>
    <cellStyle name="Normal 6 3 2 7 4 4" xfId="2366"/>
    <cellStyle name="Normal 6 3 2 7 5" xfId="2367"/>
    <cellStyle name="Normal 6 3 2 7 5 2" xfId="2368"/>
    <cellStyle name="Normal 6 3 2 7 5 2 2" xfId="2369"/>
    <cellStyle name="Normal 6 3 2 7 5 3" xfId="2370"/>
    <cellStyle name="Normal 6 3 2 7 6" xfId="2371"/>
    <cellStyle name="Normal 6 3 2 7 6 2" xfId="2372"/>
    <cellStyle name="Normal 6 3 2 7 6 2 2" xfId="2373"/>
    <cellStyle name="Normal 6 3 2 7 6 3" xfId="2374"/>
    <cellStyle name="Normal 6 3 2 7 7" xfId="2375"/>
    <cellStyle name="Normal 6 3 2 7 7 2" xfId="2376"/>
    <cellStyle name="Normal 6 3 2 7 8" xfId="2377"/>
    <cellStyle name="Normal 6 3 2 7 8 2" xfId="2378"/>
    <cellStyle name="Normal 6 3 2 7 9" xfId="2379"/>
    <cellStyle name="Normal 6 3 2 8" xfId="343"/>
    <cellStyle name="Normal 6 3 2 8 2" xfId="2380"/>
    <cellStyle name="Normal 6 3 2 8 2 2" xfId="2381"/>
    <cellStyle name="Normal 6 3 2 8 2 2 2" xfId="2382"/>
    <cellStyle name="Normal 6 3 2 8 2 2 2 2" xfId="2383"/>
    <cellStyle name="Normal 6 3 2 8 2 2 3" xfId="2384"/>
    <cellStyle name="Normal 6 3 2 8 2 3" xfId="2385"/>
    <cellStyle name="Normal 6 3 2 8 2 3 2" xfId="2386"/>
    <cellStyle name="Normal 6 3 2 8 2 4" xfId="2387"/>
    <cellStyle name="Normal 6 3 2 8 3" xfId="2388"/>
    <cellStyle name="Normal 6 3 2 8 3 2" xfId="2389"/>
    <cellStyle name="Normal 6 3 2 8 3 2 2" xfId="2390"/>
    <cellStyle name="Normal 6 3 2 8 3 2 2 2" xfId="2391"/>
    <cellStyle name="Normal 6 3 2 8 3 2 3" xfId="2392"/>
    <cellStyle name="Normal 6 3 2 8 3 3" xfId="2393"/>
    <cellStyle name="Normal 6 3 2 8 3 3 2" xfId="2394"/>
    <cellStyle name="Normal 6 3 2 8 3 4" xfId="2395"/>
    <cellStyle name="Normal 6 3 2 8 4" xfId="2396"/>
    <cellStyle name="Normal 6 3 2 8 4 2" xfId="2397"/>
    <cellStyle name="Normal 6 3 2 8 4 2 2" xfId="2398"/>
    <cellStyle name="Normal 6 3 2 8 4 3" xfId="2399"/>
    <cellStyle name="Normal 6 3 2 8 5" xfId="2400"/>
    <cellStyle name="Normal 6 3 2 8 5 2" xfId="2401"/>
    <cellStyle name="Normal 6 3 2 8 5 2 2" xfId="2402"/>
    <cellStyle name="Normal 6 3 2 8 5 3" xfId="2403"/>
    <cellStyle name="Normal 6 3 2 8 6" xfId="2404"/>
    <cellStyle name="Normal 6 3 2 8 6 2" xfId="2405"/>
    <cellStyle name="Normal 6 3 2 8 7" xfId="2406"/>
    <cellStyle name="Normal 6 3 2 8 7 2" xfId="2407"/>
    <cellStyle name="Normal 6 3 2 8 8" xfId="2408"/>
    <cellStyle name="Normal 6 3 2 9" xfId="2409"/>
    <cellStyle name="Normal 6 3 2 9 2" xfId="2410"/>
    <cellStyle name="Normal 6 3 2 9 2 2" xfId="2411"/>
    <cellStyle name="Normal 6 3 2 9 2 2 2" xfId="2412"/>
    <cellStyle name="Normal 6 3 2 9 2 3" xfId="2413"/>
    <cellStyle name="Normal 6 3 2 9 3" xfId="2414"/>
    <cellStyle name="Normal 6 3 2 9 3 2" xfId="2415"/>
    <cellStyle name="Normal 6 3 2 9 4" xfId="2416"/>
    <cellStyle name="Normal 6 3 3" xfId="183"/>
    <cellStyle name="Normal 6 3 3 10" xfId="2417"/>
    <cellStyle name="Normal 6 3 3 10 2" xfId="2418"/>
    <cellStyle name="Normal 6 3 3 10 2 2" xfId="2419"/>
    <cellStyle name="Normal 6 3 3 10 2 2 2" xfId="2420"/>
    <cellStyle name="Normal 6 3 3 10 2 3" xfId="2421"/>
    <cellStyle name="Normal 6 3 3 10 3" xfId="2422"/>
    <cellStyle name="Normal 6 3 3 10 3 2" xfId="2423"/>
    <cellStyle name="Normal 6 3 3 10 4" xfId="2424"/>
    <cellStyle name="Normal 6 3 3 11" xfId="2425"/>
    <cellStyle name="Normal 6 3 3 11 2" xfId="2426"/>
    <cellStyle name="Normal 6 3 3 11 2 2" xfId="2427"/>
    <cellStyle name="Normal 6 3 3 11 3" xfId="2428"/>
    <cellStyle name="Normal 6 3 3 12" xfId="2429"/>
    <cellStyle name="Normal 6 3 3 12 2" xfId="2430"/>
    <cellStyle name="Normal 6 3 3 12 2 2" xfId="2431"/>
    <cellStyle name="Normal 6 3 3 12 3" xfId="2432"/>
    <cellStyle name="Normal 6 3 3 13" xfId="2433"/>
    <cellStyle name="Normal 6 3 3 13 2" xfId="2434"/>
    <cellStyle name="Normal 6 3 3 14" xfId="2435"/>
    <cellStyle name="Normal 6 3 3 14 2" xfId="2436"/>
    <cellStyle name="Normal 6 3 3 15" xfId="2437"/>
    <cellStyle name="Normal 6 3 3 2" xfId="184"/>
    <cellStyle name="Normal 6 3 3 2 10" xfId="2438"/>
    <cellStyle name="Normal 6 3 3 2 10 2" xfId="2439"/>
    <cellStyle name="Normal 6 3 3 2 11" xfId="2440"/>
    <cellStyle name="Normal 6 3 3 2 2" xfId="231"/>
    <cellStyle name="Normal 6 3 3 2 2 10" xfId="2441"/>
    <cellStyle name="Normal 6 3 3 2 2 2" xfId="326"/>
    <cellStyle name="Normal 6 3 3 2 2 2 2" xfId="394"/>
    <cellStyle name="Normal 6 3 3 2 2 2 2 2" xfId="2442"/>
    <cellStyle name="Normal 6 3 3 2 2 2 2 2 2" xfId="2443"/>
    <cellStyle name="Normal 6 3 3 2 2 2 2 2 2 2" xfId="2444"/>
    <cellStyle name="Normal 6 3 3 2 2 2 2 2 2 2 2" xfId="2445"/>
    <cellStyle name="Normal 6 3 3 2 2 2 2 2 2 3" xfId="2446"/>
    <cellStyle name="Normal 6 3 3 2 2 2 2 2 3" xfId="2447"/>
    <cellStyle name="Normal 6 3 3 2 2 2 2 2 3 2" xfId="2448"/>
    <cellStyle name="Normal 6 3 3 2 2 2 2 2 4" xfId="2449"/>
    <cellStyle name="Normal 6 3 3 2 2 2 2 3" xfId="2450"/>
    <cellStyle name="Normal 6 3 3 2 2 2 2 3 2" xfId="2451"/>
    <cellStyle name="Normal 6 3 3 2 2 2 2 3 2 2" xfId="2452"/>
    <cellStyle name="Normal 6 3 3 2 2 2 2 3 2 2 2" xfId="2453"/>
    <cellStyle name="Normal 6 3 3 2 2 2 2 3 2 3" xfId="2454"/>
    <cellStyle name="Normal 6 3 3 2 2 2 2 3 3" xfId="2455"/>
    <cellStyle name="Normal 6 3 3 2 2 2 2 3 3 2" xfId="2456"/>
    <cellStyle name="Normal 6 3 3 2 2 2 2 3 4" xfId="2457"/>
    <cellStyle name="Normal 6 3 3 2 2 2 2 4" xfId="2458"/>
    <cellStyle name="Normal 6 3 3 2 2 2 2 4 2" xfId="2459"/>
    <cellStyle name="Normal 6 3 3 2 2 2 2 4 2 2" xfId="2460"/>
    <cellStyle name="Normal 6 3 3 2 2 2 2 4 3" xfId="2461"/>
    <cellStyle name="Normal 6 3 3 2 2 2 2 5" xfId="2462"/>
    <cellStyle name="Normal 6 3 3 2 2 2 2 5 2" xfId="2463"/>
    <cellStyle name="Normal 6 3 3 2 2 2 2 5 2 2" xfId="2464"/>
    <cellStyle name="Normal 6 3 3 2 2 2 2 5 3" xfId="2465"/>
    <cellStyle name="Normal 6 3 3 2 2 2 2 6" xfId="2466"/>
    <cellStyle name="Normal 6 3 3 2 2 2 2 6 2" xfId="2467"/>
    <cellStyle name="Normal 6 3 3 2 2 2 2 7" xfId="2468"/>
    <cellStyle name="Normal 6 3 3 2 2 2 2 7 2" xfId="2469"/>
    <cellStyle name="Normal 6 3 3 2 2 2 2 8" xfId="2470"/>
    <cellStyle name="Normal 6 3 3 2 2 2 3" xfId="2471"/>
    <cellStyle name="Normal 6 3 3 2 2 2 3 2" xfId="2472"/>
    <cellStyle name="Normal 6 3 3 2 2 2 3 2 2" xfId="2473"/>
    <cellStyle name="Normal 6 3 3 2 2 2 3 2 2 2" xfId="2474"/>
    <cellStyle name="Normal 6 3 3 2 2 2 3 2 3" xfId="2475"/>
    <cellStyle name="Normal 6 3 3 2 2 2 3 3" xfId="2476"/>
    <cellStyle name="Normal 6 3 3 2 2 2 3 3 2" xfId="2477"/>
    <cellStyle name="Normal 6 3 3 2 2 2 3 4" xfId="2478"/>
    <cellStyle name="Normal 6 3 3 2 2 2 4" xfId="2479"/>
    <cellStyle name="Normal 6 3 3 2 2 2 4 2" xfId="2480"/>
    <cellStyle name="Normal 6 3 3 2 2 2 4 2 2" xfId="2481"/>
    <cellStyle name="Normal 6 3 3 2 2 2 4 2 2 2" xfId="2482"/>
    <cellStyle name="Normal 6 3 3 2 2 2 4 2 3" xfId="2483"/>
    <cellStyle name="Normal 6 3 3 2 2 2 4 3" xfId="2484"/>
    <cellStyle name="Normal 6 3 3 2 2 2 4 3 2" xfId="2485"/>
    <cellStyle name="Normal 6 3 3 2 2 2 4 4" xfId="2486"/>
    <cellStyle name="Normal 6 3 3 2 2 2 5" xfId="2487"/>
    <cellStyle name="Normal 6 3 3 2 2 2 5 2" xfId="2488"/>
    <cellStyle name="Normal 6 3 3 2 2 2 5 2 2" xfId="2489"/>
    <cellStyle name="Normal 6 3 3 2 2 2 5 3" xfId="2490"/>
    <cellStyle name="Normal 6 3 3 2 2 2 6" xfId="2491"/>
    <cellStyle name="Normal 6 3 3 2 2 2 6 2" xfId="2492"/>
    <cellStyle name="Normal 6 3 3 2 2 2 6 2 2" xfId="2493"/>
    <cellStyle name="Normal 6 3 3 2 2 2 6 3" xfId="2494"/>
    <cellStyle name="Normal 6 3 3 2 2 2 7" xfId="2495"/>
    <cellStyle name="Normal 6 3 3 2 2 2 7 2" xfId="2496"/>
    <cellStyle name="Normal 6 3 3 2 2 2 8" xfId="2497"/>
    <cellStyle name="Normal 6 3 3 2 2 2 8 2" xfId="2498"/>
    <cellStyle name="Normal 6 3 3 2 2 2 9" xfId="2499"/>
    <cellStyle name="Normal 6 3 3 2 2 3" xfId="364"/>
    <cellStyle name="Normal 6 3 3 2 2 3 2" xfId="2500"/>
    <cellStyle name="Normal 6 3 3 2 2 3 2 2" xfId="2501"/>
    <cellStyle name="Normal 6 3 3 2 2 3 2 2 2" xfId="2502"/>
    <cellStyle name="Normal 6 3 3 2 2 3 2 2 2 2" xfId="2503"/>
    <cellStyle name="Normal 6 3 3 2 2 3 2 2 3" xfId="2504"/>
    <cellStyle name="Normal 6 3 3 2 2 3 2 3" xfId="2505"/>
    <cellStyle name="Normal 6 3 3 2 2 3 2 3 2" xfId="2506"/>
    <cellStyle name="Normal 6 3 3 2 2 3 2 4" xfId="2507"/>
    <cellStyle name="Normal 6 3 3 2 2 3 3" xfId="2508"/>
    <cellStyle name="Normal 6 3 3 2 2 3 3 2" xfId="2509"/>
    <cellStyle name="Normal 6 3 3 2 2 3 3 2 2" xfId="2510"/>
    <cellStyle name="Normal 6 3 3 2 2 3 3 2 2 2" xfId="2511"/>
    <cellStyle name="Normal 6 3 3 2 2 3 3 2 3" xfId="2512"/>
    <cellStyle name="Normal 6 3 3 2 2 3 3 3" xfId="2513"/>
    <cellStyle name="Normal 6 3 3 2 2 3 3 3 2" xfId="2514"/>
    <cellStyle name="Normal 6 3 3 2 2 3 3 4" xfId="2515"/>
    <cellStyle name="Normal 6 3 3 2 2 3 4" xfId="2516"/>
    <cellStyle name="Normal 6 3 3 2 2 3 4 2" xfId="2517"/>
    <cellStyle name="Normal 6 3 3 2 2 3 4 2 2" xfId="2518"/>
    <cellStyle name="Normal 6 3 3 2 2 3 4 3" xfId="2519"/>
    <cellStyle name="Normal 6 3 3 2 2 3 5" xfId="2520"/>
    <cellStyle name="Normal 6 3 3 2 2 3 5 2" xfId="2521"/>
    <cellStyle name="Normal 6 3 3 2 2 3 5 2 2" xfId="2522"/>
    <cellStyle name="Normal 6 3 3 2 2 3 5 3" xfId="2523"/>
    <cellStyle name="Normal 6 3 3 2 2 3 6" xfId="2524"/>
    <cellStyle name="Normal 6 3 3 2 2 3 6 2" xfId="2525"/>
    <cellStyle name="Normal 6 3 3 2 2 3 7" xfId="2526"/>
    <cellStyle name="Normal 6 3 3 2 2 3 7 2" xfId="2527"/>
    <cellStyle name="Normal 6 3 3 2 2 3 8" xfId="2528"/>
    <cellStyle name="Normal 6 3 3 2 2 4" xfId="2529"/>
    <cellStyle name="Normal 6 3 3 2 2 4 2" xfId="2530"/>
    <cellStyle name="Normal 6 3 3 2 2 4 2 2" xfId="2531"/>
    <cellStyle name="Normal 6 3 3 2 2 4 2 2 2" xfId="2532"/>
    <cellStyle name="Normal 6 3 3 2 2 4 2 3" xfId="2533"/>
    <cellStyle name="Normal 6 3 3 2 2 4 3" xfId="2534"/>
    <cellStyle name="Normal 6 3 3 2 2 4 3 2" xfId="2535"/>
    <cellStyle name="Normal 6 3 3 2 2 4 4" xfId="2536"/>
    <cellStyle name="Normal 6 3 3 2 2 5" xfId="2537"/>
    <cellStyle name="Normal 6 3 3 2 2 5 2" xfId="2538"/>
    <cellStyle name="Normal 6 3 3 2 2 5 2 2" xfId="2539"/>
    <cellStyle name="Normal 6 3 3 2 2 5 2 2 2" xfId="2540"/>
    <cellStyle name="Normal 6 3 3 2 2 5 2 3" xfId="2541"/>
    <cellStyle name="Normal 6 3 3 2 2 5 3" xfId="2542"/>
    <cellStyle name="Normal 6 3 3 2 2 5 3 2" xfId="2543"/>
    <cellStyle name="Normal 6 3 3 2 2 5 4" xfId="2544"/>
    <cellStyle name="Normal 6 3 3 2 2 6" xfId="2545"/>
    <cellStyle name="Normal 6 3 3 2 2 6 2" xfId="2546"/>
    <cellStyle name="Normal 6 3 3 2 2 6 2 2" xfId="2547"/>
    <cellStyle name="Normal 6 3 3 2 2 6 3" xfId="2548"/>
    <cellStyle name="Normal 6 3 3 2 2 7" xfId="2549"/>
    <cellStyle name="Normal 6 3 3 2 2 7 2" xfId="2550"/>
    <cellStyle name="Normal 6 3 3 2 2 7 2 2" xfId="2551"/>
    <cellStyle name="Normal 6 3 3 2 2 7 3" xfId="2552"/>
    <cellStyle name="Normal 6 3 3 2 2 8" xfId="2553"/>
    <cellStyle name="Normal 6 3 3 2 2 8 2" xfId="2554"/>
    <cellStyle name="Normal 6 3 3 2 2 9" xfId="2555"/>
    <cellStyle name="Normal 6 3 3 2 2 9 2" xfId="2556"/>
    <cellStyle name="Normal 6 3 3 2 3" xfId="246"/>
    <cellStyle name="Normal 6 3 3 2 3 2" xfId="379"/>
    <cellStyle name="Normal 6 3 3 2 3 2 2" xfId="2557"/>
    <cellStyle name="Normal 6 3 3 2 3 2 2 2" xfId="2558"/>
    <cellStyle name="Normal 6 3 3 2 3 2 2 2 2" xfId="2559"/>
    <cellStyle name="Normal 6 3 3 2 3 2 2 2 2 2" xfId="2560"/>
    <cellStyle name="Normal 6 3 3 2 3 2 2 2 3" xfId="2561"/>
    <cellStyle name="Normal 6 3 3 2 3 2 2 3" xfId="2562"/>
    <cellStyle name="Normal 6 3 3 2 3 2 2 3 2" xfId="2563"/>
    <cellStyle name="Normal 6 3 3 2 3 2 2 4" xfId="2564"/>
    <cellStyle name="Normal 6 3 3 2 3 2 3" xfId="2565"/>
    <cellStyle name="Normal 6 3 3 2 3 2 3 2" xfId="2566"/>
    <cellStyle name="Normal 6 3 3 2 3 2 3 2 2" xfId="2567"/>
    <cellStyle name="Normal 6 3 3 2 3 2 3 2 2 2" xfId="2568"/>
    <cellStyle name="Normal 6 3 3 2 3 2 3 2 3" xfId="2569"/>
    <cellStyle name="Normal 6 3 3 2 3 2 3 3" xfId="2570"/>
    <cellStyle name="Normal 6 3 3 2 3 2 3 3 2" xfId="2571"/>
    <cellStyle name="Normal 6 3 3 2 3 2 3 4" xfId="2572"/>
    <cellStyle name="Normal 6 3 3 2 3 2 4" xfId="2573"/>
    <cellStyle name="Normal 6 3 3 2 3 2 4 2" xfId="2574"/>
    <cellStyle name="Normal 6 3 3 2 3 2 4 2 2" xfId="2575"/>
    <cellStyle name="Normal 6 3 3 2 3 2 4 3" xfId="2576"/>
    <cellStyle name="Normal 6 3 3 2 3 2 5" xfId="2577"/>
    <cellStyle name="Normal 6 3 3 2 3 2 5 2" xfId="2578"/>
    <cellStyle name="Normal 6 3 3 2 3 2 5 2 2" xfId="2579"/>
    <cellStyle name="Normal 6 3 3 2 3 2 5 3" xfId="2580"/>
    <cellStyle name="Normal 6 3 3 2 3 2 6" xfId="2581"/>
    <cellStyle name="Normal 6 3 3 2 3 2 6 2" xfId="2582"/>
    <cellStyle name="Normal 6 3 3 2 3 2 7" xfId="2583"/>
    <cellStyle name="Normal 6 3 3 2 3 2 7 2" xfId="2584"/>
    <cellStyle name="Normal 6 3 3 2 3 2 8" xfId="2585"/>
    <cellStyle name="Normal 6 3 3 2 3 3" xfId="2586"/>
    <cellStyle name="Normal 6 3 3 2 3 3 2" xfId="2587"/>
    <cellStyle name="Normal 6 3 3 2 3 3 2 2" xfId="2588"/>
    <cellStyle name="Normal 6 3 3 2 3 3 2 2 2" xfId="2589"/>
    <cellStyle name="Normal 6 3 3 2 3 3 2 3" xfId="2590"/>
    <cellStyle name="Normal 6 3 3 2 3 3 3" xfId="2591"/>
    <cellStyle name="Normal 6 3 3 2 3 3 3 2" xfId="2592"/>
    <cellStyle name="Normal 6 3 3 2 3 3 4" xfId="2593"/>
    <cellStyle name="Normal 6 3 3 2 3 4" xfId="2594"/>
    <cellStyle name="Normal 6 3 3 2 3 4 2" xfId="2595"/>
    <cellStyle name="Normal 6 3 3 2 3 4 2 2" xfId="2596"/>
    <cellStyle name="Normal 6 3 3 2 3 4 2 2 2" xfId="2597"/>
    <cellStyle name="Normal 6 3 3 2 3 4 2 3" xfId="2598"/>
    <cellStyle name="Normal 6 3 3 2 3 4 3" xfId="2599"/>
    <cellStyle name="Normal 6 3 3 2 3 4 3 2" xfId="2600"/>
    <cellStyle name="Normal 6 3 3 2 3 4 4" xfId="2601"/>
    <cellStyle name="Normal 6 3 3 2 3 5" xfId="2602"/>
    <cellStyle name="Normal 6 3 3 2 3 5 2" xfId="2603"/>
    <cellStyle name="Normal 6 3 3 2 3 5 2 2" xfId="2604"/>
    <cellStyle name="Normal 6 3 3 2 3 5 3" xfId="2605"/>
    <cellStyle name="Normal 6 3 3 2 3 6" xfId="2606"/>
    <cellStyle name="Normal 6 3 3 2 3 6 2" xfId="2607"/>
    <cellStyle name="Normal 6 3 3 2 3 6 2 2" xfId="2608"/>
    <cellStyle name="Normal 6 3 3 2 3 6 3" xfId="2609"/>
    <cellStyle name="Normal 6 3 3 2 3 7" xfId="2610"/>
    <cellStyle name="Normal 6 3 3 2 3 7 2" xfId="2611"/>
    <cellStyle name="Normal 6 3 3 2 3 8" xfId="2612"/>
    <cellStyle name="Normal 6 3 3 2 3 8 2" xfId="2613"/>
    <cellStyle name="Normal 6 3 3 2 3 9" xfId="2614"/>
    <cellStyle name="Normal 6 3 3 2 4" xfId="349"/>
    <cellStyle name="Normal 6 3 3 2 4 2" xfId="2615"/>
    <cellStyle name="Normal 6 3 3 2 4 2 2" xfId="2616"/>
    <cellStyle name="Normal 6 3 3 2 4 2 2 2" xfId="2617"/>
    <cellStyle name="Normal 6 3 3 2 4 2 2 2 2" xfId="2618"/>
    <cellStyle name="Normal 6 3 3 2 4 2 2 3" xfId="2619"/>
    <cellStyle name="Normal 6 3 3 2 4 2 3" xfId="2620"/>
    <cellStyle name="Normal 6 3 3 2 4 2 3 2" xfId="2621"/>
    <cellStyle name="Normal 6 3 3 2 4 2 4" xfId="2622"/>
    <cellStyle name="Normal 6 3 3 2 4 3" xfId="2623"/>
    <cellStyle name="Normal 6 3 3 2 4 3 2" xfId="2624"/>
    <cellStyle name="Normal 6 3 3 2 4 3 2 2" xfId="2625"/>
    <cellStyle name="Normal 6 3 3 2 4 3 2 2 2" xfId="2626"/>
    <cellStyle name="Normal 6 3 3 2 4 3 2 3" xfId="2627"/>
    <cellStyle name="Normal 6 3 3 2 4 3 3" xfId="2628"/>
    <cellStyle name="Normal 6 3 3 2 4 3 3 2" xfId="2629"/>
    <cellStyle name="Normal 6 3 3 2 4 3 4" xfId="2630"/>
    <cellStyle name="Normal 6 3 3 2 4 4" xfId="2631"/>
    <cellStyle name="Normal 6 3 3 2 4 4 2" xfId="2632"/>
    <cellStyle name="Normal 6 3 3 2 4 4 2 2" xfId="2633"/>
    <cellStyle name="Normal 6 3 3 2 4 4 3" xfId="2634"/>
    <cellStyle name="Normal 6 3 3 2 4 5" xfId="2635"/>
    <cellStyle name="Normal 6 3 3 2 4 5 2" xfId="2636"/>
    <cellStyle name="Normal 6 3 3 2 4 5 2 2" xfId="2637"/>
    <cellStyle name="Normal 6 3 3 2 4 5 3" xfId="2638"/>
    <cellStyle name="Normal 6 3 3 2 4 6" xfId="2639"/>
    <cellStyle name="Normal 6 3 3 2 4 6 2" xfId="2640"/>
    <cellStyle name="Normal 6 3 3 2 4 7" xfId="2641"/>
    <cellStyle name="Normal 6 3 3 2 4 7 2" xfId="2642"/>
    <cellStyle name="Normal 6 3 3 2 4 8" xfId="2643"/>
    <cellStyle name="Normal 6 3 3 2 5" xfId="2644"/>
    <cellStyle name="Normal 6 3 3 2 5 2" xfId="2645"/>
    <cellStyle name="Normal 6 3 3 2 5 2 2" xfId="2646"/>
    <cellStyle name="Normal 6 3 3 2 5 2 2 2" xfId="2647"/>
    <cellStyle name="Normal 6 3 3 2 5 2 3" xfId="2648"/>
    <cellStyle name="Normal 6 3 3 2 5 3" xfId="2649"/>
    <cellStyle name="Normal 6 3 3 2 5 3 2" xfId="2650"/>
    <cellStyle name="Normal 6 3 3 2 5 4" xfId="2651"/>
    <cellStyle name="Normal 6 3 3 2 6" xfId="2652"/>
    <cellStyle name="Normal 6 3 3 2 6 2" xfId="2653"/>
    <cellStyle name="Normal 6 3 3 2 6 2 2" xfId="2654"/>
    <cellStyle name="Normal 6 3 3 2 6 2 2 2" xfId="2655"/>
    <cellStyle name="Normal 6 3 3 2 6 2 3" xfId="2656"/>
    <cellStyle name="Normal 6 3 3 2 6 3" xfId="2657"/>
    <cellStyle name="Normal 6 3 3 2 6 3 2" xfId="2658"/>
    <cellStyle name="Normal 6 3 3 2 6 4" xfId="2659"/>
    <cellStyle name="Normal 6 3 3 2 7" xfId="2660"/>
    <cellStyle name="Normal 6 3 3 2 7 2" xfId="2661"/>
    <cellStyle name="Normal 6 3 3 2 7 2 2" xfId="2662"/>
    <cellStyle name="Normal 6 3 3 2 7 3" xfId="2663"/>
    <cellStyle name="Normal 6 3 3 2 8" xfId="2664"/>
    <cellStyle name="Normal 6 3 3 2 8 2" xfId="2665"/>
    <cellStyle name="Normal 6 3 3 2 8 2 2" xfId="2666"/>
    <cellStyle name="Normal 6 3 3 2 8 3" xfId="2667"/>
    <cellStyle name="Normal 6 3 3 2 9" xfId="2668"/>
    <cellStyle name="Normal 6 3 3 2 9 2" xfId="2669"/>
    <cellStyle name="Normal 6 3 3 3" xfId="185"/>
    <cellStyle name="Normal 6 3 3 3 10" xfId="2670"/>
    <cellStyle name="Normal 6 3 3 3 10 2" xfId="2671"/>
    <cellStyle name="Normal 6 3 3 3 11" xfId="2672"/>
    <cellStyle name="Normal 6 3 3 3 2" xfId="233"/>
    <cellStyle name="Normal 6 3 3 3 2 10" xfId="2673"/>
    <cellStyle name="Normal 6 3 3 3 2 2" xfId="327"/>
    <cellStyle name="Normal 6 3 3 3 2 2 2" xfId="395"/>
    <cellStyle name="Normal 6 3 3 3 2 2 2 2" xfId="2674"/>
    <cellStyle name="Normal 6 3 3 3 2 2 2 2 2" xfId="2675"/>
    <cellStyle name="Normal 6 3 3 3 2 2 2 2 2 2" xfId="2676"/>
    <cellStyle name="Normal 6 3 3 3 2 2 2 2 2 2 2" xfId="2677"/>
    <cellStyle name="Normal 6 3 3 3 2 2 2 2 2 3" xfId="2678"/>
    <cellStyle name="Normal 6 3 3 3 2 2 2 2 3" xfId="2679"/>
    <cellStyle name="Normal 6 3 3 3 2 2 2 2 3 2" xfId="2680"/>
    <cellStyle name="Normal 6 3 3 3 2 2 2 2 4" xfId="2681"/>
    <cellStyle name="Normal 6 3 3 3 2 2 2 3" xfId="2682"/>
    <cellStyle name="Normal 6 3 3 3 2 2 2 3 2" xfId="2683"/>
    <cellStyle name="Normal 6 3 3 3 2 2 2 3 2 2" xfId="2684"/>
    <cellStyle name="Normal 6 3 3 3 2 2 2 3 2 2 2" xfId="2685"/>
    <cellStyle name="Normal 6 3 3 3 2 2 2 3 2 3" xfId="2686"/>
    <cellStyle name="Normal 6 3 3 3 2 2 2 3 3" xfId="2687"/>
    <cellStyle name="Normal 6 3 3 3 2 2 2 3 3 2" xfId="2688"/>
    <cellStyle name="Normal 6 3 3 3 2 2 2 3 4" xfId="2689"/>
    <cellStyle name="Normal 6 3 3 3 2 2 2 4" xfId="2690"/>
    <cellStyle name="Normal 6 3 3 3 2 2 2 4 2" xfId="2691"/>
    <cellStyle name="Normal 6 3 3 3 2 2 2 4 2 2" xfId="2692"/>
    <cellStyle name="Normal 6 3 3 3 2 2 2 4 3" xfId="2693"/>
    <cellStyle name="Normal 6 3 3 3 2 2 2 5" xfId="2694"/>
    <cellStyle name="Normal 6 3 3 3 2 2 2 5 2" xfId="2695"/>
    <cellStyle name="Normal 6 3 3 3 2 2 2 5 2 2" xfId="2696"/>
    <cellStyle name="Normal 6 3 3 3 2 2 2 5 3" xfId="2697"/>
    <cellStyle name="Normal 6 3 3 3 2 2 2 6" xfId="2698"/>
    <cellStyle name="Normal 6 3 3 3 2 2 2 6 2" xfId="2699"/>
    <cellStyle name="Normal 6 3 3 3 2 2 2 7" xfId="2700"/>
    <cellStyle name="Normal 6 3 3 3 2 2 2 7 2" xfId="2701"/>
    <cellStyle name="Normal 6 3 3 3 2 2 2 8" xfId="2702"/>
    <cellStyle name="Normal 6 3 3 3 2 2 3" xfId="2703"/>
    <cellStyle name="Normal 6 3 3 3 2 2 3 2" xfId="2704"/>
    <cellStyle name="Normal 6 3 3 3 2 2 3 2 2" xfId="2705"/>
    <cellStyle name="Normal 6 3 3 3 2 2 3 2 2 2" xfId="2706"/>
    <cellStyle name="Normal 6 3 3 3 2 2 3 2 3" xfId="2707"/>
    <cellStyle name="Normal 6 3 3 3 2 2 3 3" xfId="2708"/>
    <cellStyle name="Normal 6 3 3 3 2 2 3 3 2" xfId="2709"/>
    <cellStyle name="Normal 6 3 3 3 2 2 3 4" xfId="2710"/>
    <cellStyle name="Normal 6 3 3 3 2 2 4" xfId="2711"/>
    <cellStyle name="Normal 6 3 3 3 2 2 4 2" xfId="2712"/>
    <cellStyle name="Normal 6 3 3 3 2 2 4 2 2" xfId="2713"/>
    <cellStyle name="Normal 6 3 3 3 2 2 4 2 2 2" xfId="2714"/>
    <cellStyle name="Normal 6 3 3 3 2 2 4 2 3" xfId="2715"/>
    <cellStyle name="Normal 6 3 3 3 2 2 4 3" xfId="2716"/>
    <cellStyle name="Normal 6 3 3 3 2 2 4 3 2" xfId="2717"/>
    <cellStyle name="Normal 6 3 3 3 2 2 4 4" xfId="2718"/>
    <cellStyle name="Normal 6 3 3 3 2 2 5" xfId="2719"/>
    <cellStyle name="Normal 6 3 3 3 2 2 5 2" xfId="2720"/>
    <cellStyle name="Normal 6 3 3 3 2 2 5 2 2" xfId="2721"/>
    <cellStyle name="Normal 6 3 3 3 2 2 5 3" xfId="2722"/>
    <cellStyle name="Normal 6 3 3 3 2 2 6" xfId="2723"/>
    <cellStyle name="Normal 6 3 3 3 2 2 6 2" xfId="2724"/>
    <cellStyle name="Normal 6 3 3 3 2 2 6 2 2" xfId="2725"/>
    <cellStyle name="Normal 6 3 3 3 2 2 6 3" xfId="2726"/>
    <cellStyle name="Normal 6 3 3 3 2 2 7" xfId="2727"/>
    <cellStyle name="Normal 6 3 3 3 2 2 7 2" xfId="2728"/>
    <cellStyle name="Normal 6 3 3 3 2 2 8" xfId="2729"/>
    <cellStyle name="Normal 6 3 3 3 2 2 8 2" xfId="2730"/>
    <cellStyle name="Normal 6 3 3 3 2 2 9" xfId="2731"/>
    <cellStyle name="Normal 6 3 3 3 2 3" xfId="366"/>
    <cellStyle name="Normal 6 3 3 3 2 3 2" xfId="2732"/>
    <cellStyle name="Normal 6 3 3 3 2 3 2 2" xfId="2733"/>
    <cellStyle name="Normal 6 3 3 3 2 3 2 2 2" xfId="2734"/>
    <cellStyle name="Normal 6 3 3 3 2 3 2 2 2 2" xfId="2735"/>
    <cellStyle name="Normal 6 3 3 3 2 3 2 2 3" xfId="2736"/>
    <cellStyle name="Normal 6 3 3 3 2 3 2 3" xfId="2737"/>
    <cellStyle name="Normal 6 3 3 3 2 3 2 3 2" xfId="2738"/>
    <cellStyle name="Normal 6 3 3 3 2 3 2 4" xfId="2739"/>
    <cellStyle name="Normal 6 3 3 3 2 3 3" xfId="2740"/>
    <cellStyle name="Normal 6 3 3 3 2 3 3 2" xfId="2741"/>
    <cellStyle name="Normal 6 3 3 3 2 3 3 2 2" xfId="2742"/>
    <cellStyle name="Normal 6 3 3 3 2 3 3 2 2 2" xfId="2743"/>
    <cellStyle name="Normal 6 3 3 3 2 3 3 2 3" xfId="2744"/>
    <cellStyle name="Normal 6 3 3 3 2 3 3 3" xfId="2745"/>
    <cellStyle name="Normal 6 3 3 3 2 3 3 3 2" xfId="2746"/>
    <cellStyle name="Normal 6 3 3 3 2 3 3 4" xfId="2747"/>
    <cellStyle name="Normal 6 3 3 3 2 3 4" xfId="2748"/>
    <cellStyle name="Normal 6 3 3 3 2 3 4 2" xfId="2749"/>
    <cellStyle name="Normal 6 3 3 3 2 3 4 2 2" xfId="2750"/>
    <cellStyle name="Normal 6 3 3 3 2 3 4 3" xfId="2751"/>
    <cellStyle name="Normal 6 3 3 3 2 3 5" xfId="2752"/>
    <cellStyle name="Normal 6 3 3 3 2 3 5 2" xfId="2753"/>
    <cellStyle name="Normal 6 3 3 3 2 3 5 2 2" xfId="2754"/>
    <cellStyle name="Normal 6 3 3 3 2 3 5 3" xfId="2755"/>
    <cellStyle name="Normal 6 3 3 3 2 3 6" xfId="2756"/>
    <cellStyle name="Normal 6 3 3 3 2 3 6 2" xfId="2757"/>
    <cellStyle name="Normal 6 3 3 3 2 3 7" xfId="2758"/>
    <cellStyle name="Normal 6 3 3 3 2 3 7 2" xfId="2759"/>
    <cellStyle name="Normal 6 3 3 3 2 3 8" xfId="2760"/>
    <cellStyle name="Normal 6 3 3 3 2 4" xfId="2761"/>
    <cellStyle name="Normal 6 3 3 3 2 4 2" xfId="2762"/>
    <cellStyle name="Normal 6 3 3 3 2 4 2 2" xfId="2763"/>
    <cellStyle name="Normal 6 3 3 3 2 4 2 2 2" xfId="2764"/>
    <cellStyle name="Normal 6 3 3 3 2 4 2 3" xfId="2765"/>
    <cellStyle name="Normal 6 3 3 3 2 4 3" xfId="2766"/>
    <cellStyle name="Normal 6 3 3 3 2 4 3 2" xfId="2767"/>
    <cellStyle name="Normal 6 3 3 3 2 4 4" xfId="2768"/>
    <cellStyle name="Normal 6 3 3 3 2 5" xfId="2769"/>
    <cellStyle name="Normal 6 3 3 3 2 5 2" xfId="2770"/>
    <cellStyle name="Normal 6 3 3 3 2 5 2 2" xfId="2771"/>
    <cellStyle name="Normal 6 3 3 3 2 5 2 2 2" xfId="2772"/>
    <cellStyle name="Normal 6 3 3 3 2 5 2 3" xfId="2773"/>
    <cellStyle name="Normal 6 3 3 3 2 5 3" xfId="2774"/>
    <cellStyle name="Normal 6 3 3 3 2 5 3 2" xfId="2775"/>
    <cellStyle name="Normal 6 3 3 3 2 5 4" xfId="2776"/>
    <cellStyle name="Normal 6 3 3 3 2 6" xfId="2777"/>
    <cellStyle name="Normal 6 3 3 3 2 6 2" xfId="2778"/>
    <cellStyle name="Normal 6 3 3 3 2 6 2 2" xfId="2779"/>
    <cellStyle name="Normal 6 3 3 3 2 6 3" xfId="2780"/>
    <cellStyle name="Normal 6 3 3 3 2 7" xfId="2781"/>
    <cellStyle name="Normal 6 3 3 3 2 7 2" xfId="2782"/>
    <cellStyle name="Normal 6 3 3 3 2 7 2 2" xfId="2783"/>
    <cellStyle name="Normal 6 3 3 3 2 7 3" xfId="2784"/>
    <cellStyle name="Normal 6 3 3 3 2 8" xfId="2785"/>
    <cellStyle name="Normal 6 3 3 3 2 8 2" xfId="2786"/>
    <cellStyle name="Normal 6 3 3 3 2 9" xfId="2787"/>
    <cellStyle name="Normal 6 3 3 3 2 9 2" xfId="2788"/>
    <cellStyle name="Normal 6 3 3 3 3" xfId="248"/>
    <cellStyle name="Normal 6 3 3 3 3 2" xfId="381"/>
    <cellStyle name="Normal 6 3 3 3 3 2 2" xfId="2789"/>
    <cellStyle name="Normal 6 3 3 3 3 2 2 2" xfId="2790"/>
    <cellStyle name="Normal 6 3 3 3 3 2 2 2 2" xfId="2791"/>
    <cellStyle name="Normal 6 3 3 3 3 2 2 2 2 2" xfId="2792"/>
    <cellStyle name="Normal 6 3 3 3 3 2 2 2 3" xfId="2793"/>
    <cellStyle name="Normal 6 3 3 3 3 2 2 3" xfId="2794"/>
    <cellStyle name="Normal 6 3 3 3 3 2 2 3 2" xfId="2795"/>
    <cellStyle name="Normal 6 3 3 3 3 2 2 4" xfId="2796"/>
    <cellStyle name="Normal 6 3 3 3 3 2 3" xfId="2797"/>
    <cellStyle name="Normal 6 3 3 3 3 2 3 2" xfId="2798"/>
    <cellStyle name="Normal 6 3 3 3 3 2 3 2 2" xfId="2799"/>
    <cellStyle name="Normal 6 3 3 3 3 2 3 2 2 2" xfId="2800"/>
    <cellStyle name="Normal 6 3 3 3 3 2 3 2 3" xfId="2801"/>
    <cellStyle name="Normal 6 3 3 3 3 2 3 3" xfId="2802"/>
    <cellStyle name="Normal 6 3 3 3 3 2 3 3 2" xfId="2803"/>
    <cellStyle name="Normal 6 3 3 3 3 2 3 4" xfId="2804"/>
    <cellStyle name="Normal 6 3 3 3 3 2 4" xfId="2805"/>
    <cellStyle name="Normal 6 3 3 3 3 2 4 2" xfId="2806"/>
    <cellStyle name="Normal 6 3 3 3 3 2 4 2 2" xfId="2807"/>
    <cellStyle name="Normal 6 3 3 3 3 2 4 3" xfId="2808"/>
    <cellStyle name="Normal 6 3 3 3 3 2 5" xfId="2809"/>
    <cellStyle name="Normal 6 3 3 3 3 2 5 2" xfId="2810"/>
    <cellStyle name="Normal 6 3 3 3 3 2 5 2 2" xfId="2811"/>
    <cellStyle name="Normal 6 3 3 3 3 2 5 3" xfId="2812"/>
    <cellStyle name="Normal 6 3 3 3 3 2 6" xfId="2813"/>
    <cellStyle name="Normal 6 3 3 3 3 2 6 2" xfId="2814"/>
    <cellStyle name="Normal 6 3 3 3 3 2 7" xfId="2815"/>
    <cellStyle name="Normal 6 3 3 3 3 2 7 2" xfId="2816"/>
    <cellStyle name="Normal 6 3 3 3 3 2 8" xfId="2817"/>
    <cellStyle name="Normal 6 3 3 3 3 3" xfId="2818"/>
    <cellStyle name="Normal 6 3 3 3 3 3 2" xfId="2819"/>
    <cellStyle name="Normal 6 3 3 3 3 3 2 2" xfId="2820"/>
    <cellStyle name="Normal 6 3 3 3 3 3 2 2 2" xfId="2821"/>
    <cellStyle name="Normal 6 3 3 3 3 3 2 3" xfId="2822"/>
    <cellStyle name="Normal 6 3 3 3 3 3 3" xfId="2823"/>
    <cellStyle name="Normal 6 3 3 3 3 3 3 2" xfId="2824"/>
    <cellStyle name="Normal 6 3 3 3 3 3 4" xfId="2825"/>
    <cellStyle name="Normal 6 3 3 3 3 4" xfId="2826"/>
    <cellStyle name="Normal 6 3 3 3 3 4 2" xfId="2827"/>
    <cellStyle name="Normal 6 3 3 3 3 4 2 2" xfId="2828"/>
    <cellStyle name="Normal 6 3 3 3 3 4 2 2 2" xfId="2829"/>
    <cellStyle name="Normal 6 3 3 3 3 4 2 3" xfId="2830"/>
    <cellStyle name="Normal 6 3 3 3 3 4 3" xfId="2831"/>
    <cellStyle name="Normal 6 3 3 3 3 4 3 2" xfId="2832"/>
    <cellStyle name="Normal 6 3 3 3 3 4 4" xfId="2833"/>
    <cellStyle name="Normal 6 3 3 3 3 5" xfId="2834"/>
    <cellStyle name="Normal 6 3 3 3 3 5 2" xfId="2835"/>
    <cellStyle name="Normal 6 3 3 3 3 5 2 2" xfId="2836"/>
    <cellStyle name="Normal 6 3 3 3 3 5 3" xfId="2837"/>
    <cellStyle name="Normal 6 3 3 3 3 6" xfId="2838"/>
    <cellStyle name="Normal 6 3 3 3 3 6 2" xfId="2839"/>
    <cellStyle name="Normal 6 3 3 3 3 6 2 2" xfId="2840"/>
    <cellStyle name="Normal 6 3 3 3 3 6 3" xfId="2841"/>
    <cellStyle name="Normal 6 3 3 3 3 7" xfId="2842"/>
    <cellStyle name="Normal 6 3 3 3 3 7 2" xfId="2843"/>
    <cellStyle name="Normal 6 3 3 3 3 8" xfId="2844"/>
    <cellStyle name="Normal 6 3 3 3 3 8 2" xfId="2845"/>
    <cellStyle name="Normal 6 3 3 3 3 9" xfId="2846"/>
    <cellStyle name="Normal 6 3 3 3 4" xfId="350"/>
    <cellStyle name="Normal 6 3 3 3 4 2" xfId="2847"/>
    <cellStyle name="Normal 6 3 3 3 4 2 2" xfId="2848"/>
    <cellStyle name="Normal 6 3 3 3 4 2 2 2" xfId="2849"/>
    <cellStyle name="Normal 6 3 3 3 4 2 2 2 2" xfId="2850"/>
    <cellStyle name="Normal 6 3 3 3 4 2 2 3" xfId="2851"/>
    <cellStyle name="Normal 6 3 3 3 4 2 3" xfId="2852"/>
    <cellStyle name="Normal 6 3 3 3 4 2 3 2" xfId="2853"/>
    <cellStyle name="Normal 6 3 3 3 4 2 4" xfId="2854"/>
    <cellStyle name="Normal 6 3 3 3 4 3" xfId="2855"/>
    <cellStyle name="Normal 6 3 3 3 4 3 2" xfId="2856"/>
    <cellStyle name="Normal 6 3 3 3 4 3 2 2" xfId="2857"/>
    <cellStyle name="Normal 6 3 3 3 4 3 2 2 2" xfId="2858"/>
    <cellStyle name="Normal 6 3 3 3 4 3 2 3" xfId="2859"/>
    <cellStyle name="Normal 6 3 3 3 4 3 3" xfId="2860"/>
    <cellStyle name="Normal 6 3 3 3 4 3 3 2" xfId="2861"/>
    <cellStyle name="Normal 6 3 3 3 4 3 4" xfId="2862"/>
    <cellStyle name="Normal 6 3 3 3 4 4" xfId="2863"/>
    <cellStyle name="Normal 6 3 3 3 4 4 2" xfId="2864"/>
    <cellStyle name="Normal 6 3 3 3 4 4 2 2" xfId="2865"/>
    <cellStyle name="Normal 6 3 3 3 4 4 3" xfId="2866"/>
    <cellStyle name="Normal 6 3 3 3 4 5" xfId="2867"/>
    <cellStyle name="Normal 6 3 3 3 4 5 2" xfId="2868"/>
    <cellStyle name="Normal 6 3 3 3 4 5 2 2" xfId="2869"/>
    <cellStyle name="Normal 6 3 3 3 4 5 3" xfId="2870"/>
    <cellStyle name="Normal 6 3 3 3 4 6" xfId="2871"/>
    <cellStyle name="Normal 6 3 3 3 4 6 2" xfId="2872"/>
    <cellStyle name="Normal 6 3 3 3 4 7" xfId="2873"/>
    <cellStyle name="Normal 6 3 3 3 4 7 2" xfId="2874"/>
    <cellStyle name="Normal 6 3 3 3 4 8" xfId="2875"/>
    <cellStyle name="Normal 6 3 3 3 5" xfId="2876"/>
    <cellStyle name="Normal 6 3 3 3 5 2" xfId="2877"/>
    <cellStyle name="Normal 6 3 3 3 5 2 2" xfId="2878"/>
    <cellStyle name="Normal 6 3 3 3 5 2 2 2" xfId="2879"/>
    <cellStyle name="Normal 6 3 3 3 5 2 3" xfId="2880"/>
    <cellStyle name="Normal 6 3 3 3 5 3" xfId="2881"/>
    <cellStyle name="Normal 6 3 3 3 5 3 2" xfId="2882"/>
    <cellStyle name="Normal 6 3 3 3 5 4" xfId="2883"/>
    <cellStyle name="Normal 6 3 3 3 6" xfId="2884"/>
    <cellStyle name="Normal 6 3 3 3 6 2" xfId="2885"/>
    <cellStyle name="Normal 6 3 3 3 6 2 2" xfId="2886"/>
    <cellStyle name="Normal 6 3 3 3 6 2 2 2" xfId="2887"/>
    <cellStyle name="Normal 6 3 3 3 6 2 3" xfId="2888"/>
    <cellStyle name="Normal 6 3 3 3 6 3" xfId="2889"/>
    <cellStyle name="Normal 6 3 3 3 6 3 2" xfId="2890"/>
    <cellStyle name="Normal 6 3 3 3 6 4" xfId="2891"/>
    <cellStyle name="Normal 6 3 3 3 7" xfId="2892"/>
    <cellStyle name="Normal 6 3 3 3 7 2" xfId="2893"/>
    <cellStyle name="Normal 6 3 3 3 7 2 2" xfId="2894"/>
    <cellStyle name="Normal 6 3 3 3 7 3" xfId="2895"/>
    <cellStyle name="Normal 6 3 3 3 8" xfId="2896"/>
    <cellStyle name="Normal 6 3 3 3 8 2" xfId="2897"/>
    <cellStyle name="Normal 6 3 3 3 8 2 2" xfId="2898"/>
    <cellStyle name="Normal 6 3 3 3 8 3" xfId="2899"/>
    <cellStyle name="Normal 6 3 3 3 9" xfId="2900"/>
    <cellStyle name="Normal 6 3 3 3 9 2" xfId="2901"/>
    <cellStyle name="Normal 6 3 3 4" xfId="186"/>
    <cellStyle name="Normal 6 3 3 4 10" xfId="2902"/>
    <cellStyle name="Normal 6 3 3 4 10 2" xfId="2903"/>
    <cellStyle name="Normal 6 3 3 4 11" xfId="2904"/>
    <cellStyle name="Normal 6 3 3 4 2" xfId="235"/>
    <cellStyle name="Normal 6 3 3 4 2 10" xfId="2905"/>
    <cellStyle name="Normal 6 3 3 4 2 2" xfId="328"/>
    <cellStyle name="Normal 6 3 3 4 2 2 2" xfId="396"/>
    <cellStyle name="Normal 6 3 3 4 2 2 2 2" xfId="2906"/>
    <cellStyle name="Normal 6 3 3 4 2 2 2 2 2" xfId="2907"/>
    <cellStyle name="Normal 6 3 3 4 2 2 2 2 2 2" xfId="2908"/>
    <cellStyle name="Normal 6 3 3 4 2 2 2 2 2 2 2" xfId="2909"/>
    <cellStyle name="Normal 6 3 3 4 2 2 2 2 2 3" xfId="2910"/>
    <cellStyle name="Normal 6 3 3 4 2 2 2 2 3" xfId="2911"/>
    <cellStyle name="Normal 6 3 3 4 2 2 2 2 3 2" xfId="2912"/>
    <cellStyle name="Normal 6 3 3 4 2 2 2 2 4" xfId="2913"/>
    <cellStyle name="Normal 6 3 3 4 2 2 2 3" xfId="2914"/>
    <cellStyle name="Normal 6 3 3 4 2 2 2 3 2" xfId="2915"/>
    <cellStyle name="Normal 6 3 3 4 2 2 2 3 2 2" xfId="2916"/>
    <cellStyle name="Normal 6 3 3 4 2 2 2 3 2 2 2" xfId="2917"/>
    <cellStyle name="Normal 6 3 3 4 2 2 2 3 2 3" xfId="2918"/>
    <cellStyle name="Normal 6 3 3 4 2 2 2 3 3" xfId="2919"/>
    <cellStyle name="Normal 6 3 3 4 2 2 2 3 3 2" xfId="2920"/>
    <cellStyle name="Normal 6 3 3 4 2 2 2 3 4" xfId="2921"/>
    <cellStyle name="Normal 6 3 3 4 2 2 2 4" xfId="2922"/>
    <cellStyle name="Normal 6 3 3 4 2 2 2 4 2" xfId="2923"/>
    <cellStyle name="Normal 6 3 3 4 2 2 2 4 2 2" xfId="2924"/>
    <cellStyle name="Normal 6 3 3 4 2 2 2 4 3" xfId="2925"/>
    <cellStyle name="Normal 6 3 3 4 2 2 2 5" xfId="2926"/>
    <cellStyle name="Normal 6 3 3 4 2 2 2 5 2" xfId="2927"/>
    <cellStyle name="Normal 6 3 3 4 2 2 2 5 2 2" xfId="2928"/>
    <cellStyle name="Normal 6 3 3 4 2 2 2 5 3" xfId="2929"/>
    <cellStyle name="Normal 6 3 3 4 2 2 2 6" xfId="2930"/>
    <cellStyle name="Normal 6 3 3 4 2 2 2 6 2" xfId="2931"/>
    <cellStyle name="Normal 6 3 3 4 2 2 2 7" xfId="2932"/>
    <cellStyle name="Normal 6 3 3 4 2 2 2 7 2" xfId="2933"/>
    <cellStyle name="Normal 6 3 3 4 2 2 2 8" xfId="2934"/>
    <cellStyle name="Normal 6 3 3 4 2 2 3" xfId="2935"/>
    <cellStyle name="Normal 6 3 3 4 2 2 3 2" xfId="2936"/>
    <cellStyle name="Normal 6 3 3 4 2 2 3 2 2" xfId="2937"/>
    <cellStyle name="Normal 6 3 3 4 2 2 3 2 2 2" xfId="2938"/>
    <cellStyle name="Normal 6 3 3 4 2 2 3 2 3" xfId="2939"/>
    <cellStyle name="Normal 6 3 3 4 2 2 3 3" xfId="2940"/>
    <cellStyle name="Normal 6 3 3 4 2 2 3 3 2" xfId="2941"/>
    <cellStyle name="Normal 6 3 3 4 2 2 3 4" xfId="2942"/>
    <cellStyle name="Normal 6 3 3 4 2 2 4" xfId="2943"/>
    <cellStyle name="Normal 6 3 3 4 2 2 4 2" xfId="2944"/>
    <cellStyle name="Normal 6 3 3 4 2 2 4 2 2" xfId="2945"/>
    <cellStyle name="Normal 6 3 3 4 2 2 4 2 2 2" xfId="2946"/>
    <cellStyle name="Normal 6 3 3 4 2 2 4 2 3" xfId="2947"/>
    <cellStyle name="Normal 6 3 3 4 2 2 4 3" xfId="2948"/>
    <cellStyle name="Normal 6 3 3 4 2 2 4 3 2" xfId="2949"/>
    <cellStyle name="Normal 6 3 3 4 2 2 4 4" xfId="2950"/>
    <cellStyle name="Normal 6 3 3 4 2 2 5" xfId="2951"/>
    <cellStyle name="Normal 6 3 3 4 2 2 5 2" xfId="2952"/>
    <cellStyle name="Normal 6 3 3 4 2 2 5 2 2" xfId="2953"/>
    <cellStyle name="Normal 6 3 3 4 2 2 5 3" xfId="2954"/>
    <cellStyle name="Normal 6 3 3 4 2 2 6" xfId="2955"/>
    <cellStyle name="Normal 6 3 3 4 2 2 6 2" xfId="2956"/>
    <cellStyle name="Normal 6 3 3 4 2 2 6 2 2" xfId="2957"/>
    <cellStyle name="Normal 6 3 3 4 2 2 6 3" xfId="2958"/>
    <cellStyle name="Normal 6 3 3 4 2 2 7" xfId="2959"/>
    <cellStyle name="Normal 6 3 3 4 2 2 7 2" xfId="2960"/>
    <cellStyle name="Normal 6 3 3 4 2 2 8" xfId="2961"/>
    <cellStyle name="Normal 6 3 3 4 2 2 8 2" xfId="2962"/>
    <cellStyle name="Normal 6 3 3 4 2 2 9" xfId="2963"/>
    <cellStyle name="Normal 6 3 3 4 2 3" xfId="368"/>
    <cellStyle name="Normal 6 3 3 4 2 3 2" xfId="2964"/>
    <cellStyle name="Normal 6 3 3 4 2 3 2 2" xfId="2965"/>
    <cellStyle name="Normal 6 3 3 4 2 3 2 2 2" xfId="2966"/>
    <cellStyle name="Normal 6 3 3 4 2 3 2 2 2 2" xfId="2967"/>
    <cellStyle name="Normal 6 3 3 4 2 3 2 2 3" xfId="2968"/>
    <cellStyle name="Normal 6 3 3 4 2 3 2 3" xfId="2969"/>
    <cellStyle name="Normal 6 3 3 4 2 3 2 3 2" xfId="2970"/>
    <cellStyle name="Normal 6 3 3 4 2 3 2 4" xfId="2971"/>
    <cellStyle name="Normal 6 3 3 4 2 3 3" xfId="2972"/>
    <cellStyle name="Normal 6 3 3 4 2 3 3 2" xfId="2973"/>
    <cellStyle name="Normal 6 3 3 4 2 3 3 2 2" xfId="2974"/>
    <cellStyle name="Normal 6 3 3 4 2 3 3 2 2 2" xfId="2975"/>
    <cellStyle name="Normal 6 3 3 4 2 3 3 2 3" xfId="2976"/>
    <cellStyle name="Normal 6 3 3 4 2 3 3 3" xfId="2977"/>
    <cellStyle name="Normal 6 3 3 4 2 3 3 3 2" xfId="2978"/>
    <cellStyle name="Normal 6 3 3 4 2 3 3 4" xfId="2979"/>
    <cellStyle name="Normal 6 3 3 4 2 3 4" xfId="2980"/>
    <cellStyle name="Normal 6 3 3 4 2 3 4 2" xfId="2981"/>
    <cellStyle name="Normal 6 3 3 4 2 3 4 2 2" xfId="2982"/>
    <cellStyle name="Normal 6 3 3 4 2 3 4 3" xfId="2983"/>
    <cellStyle name="Normal 6 3 3 4 2 3 5" xfId="2984"/>
    <cellStyle name="Normal 6 3 3 4 2 3 5 2" xfId="2985"/>
    <cellStyle name="Normal 6 3 3 4 2 3 5 2 2" xfId="2986"/>
    <cellStyle name="Normal 6 3 3 4 2 3 5 3" xfId="2987"/>
    <cellStyle name="Normal 6 3 3 4 2 3 6" xfId="2988"/>
    <cellStyle name="Normal 6 3 3 4 2 3 6 2" xfId="2989"/>
    <cellStyle name="Normal 6 3 3 4 2 3 7" xfId="2990"/>
    <cellStyle name="Normal 6 3 3 4 2 3 7 2" xfId="2991"/>
    <cellStyle name="Normal 6 3 3 4 2 3 8" xfId="2992"/>
    <cellStyle name="Normal 6 3 3 4 2 4" xfId="2993"/>
    <cellStyle name="Normal 6 3 3 4 2 4 2" xfId="2994"/>
    <cellStyle name="Normal 6 3 3 4 2 4 2 2" xfId="2995"/>
    <cellStyle name="Normal 6 3 3 4 2 4 2 2 2" xfId="2996"/>
    <cellStyle name="Normal 6 3 3 4 2 4 2 3" xfId="2997"/>
    <cellStyle name="Normal 6 3 3 4 2 4 3" xfId="2998"/>
    <cellStyle name="Normal 6 3 3 4 2 4 3 2" xfId="2999"/>
    <cellStyle name="Normal 6 3 3 4 2 4 4" xfId="3000"/>
    <cellStyle name="Normal 6 3 3 4 2 5" xfId="3001"/>
    <cellStyle name="Normal 6 3 3 4 2 5 2" xfId="3002"/>
    <cellStyle name="Normal 6 3 3 4 2 5 2 2" xfId="3003"/>
    <cellStyle name="Normal 6 3 3 4 2 5 2 2 2" xfId="3004"/>
    <cellStyle name="Normal 6 3 3 4 2 5 2 3" xfId="3005"/>
    <cellStyle name="Normal 6 3 3 4 2 5 3" xfId="3006"/>
    <cellStyle name="Normal 6 3 3 4 2 5 3 2" xfId="3007"/>
    <cellStyle name="Normal 6 3 3 4 2 5 4" xfId="3008"/>
    <cellStyle name="Normal 6 3 3 4 2 6" xfId="3009"/>
    <cellStyle name="Normal 6 3 3 4 2 6 2" xfId="3010"/>
    <cellStyle name="Normal 6 3 3 4 2 6 2 2" xfId="3011"/>
    <cellStyle name="Normal 6 3 3 4 2 6 3" xfId="3012"/>
    <cellStyle name="Normal 6 3 3 4 2 7" xfId="3013"/>
    <cellStyle name="Normal 6 3 3 4 2 7 2" xfId="3014"/>
    <cellStyle name="Normal 6 3 3 4 2 7 2 2" xfId="3015"/>
    <cellStyle name="Normal 6 3 3 4 2 7 3" xfId="3016"/>
    <cellStyle name="Normal 6 3 3 4 2 8" xfId="3017"/>
    <cellStyle name="Normal 6 3 3 4 2 8 2" xfId="3018"/>
    <cellStyle name="Normal 6 3 3 4 2 9" xfId="3019"/>
    <cellStyle name="Normal 6 3 3 4 2 9 2" xfId="3020"/>
    <cellStyle name="Normal 6 3 3 4 3" xfId="250"/>
    <cellStyle name="Normal 6 3 3 4 3 2" xfId="383"/>
    <cellStyle name="Normal 6 3 3 4 3 2 2" xfId="3021"/>
    <cellStyle name="Normal 6 3 3 4 3 2 2 2" xfId="3022"/>
    <cellStyle name="Normal 6 3 3 4 3 2 2 2 2" xfId="3023"/>
    <cellStyle name="Normal 6 3 3 4 3 2 2 2 2 2" xfId="3024"/>
    <cellStyle name="Normal 6 3 3 4 3 2 2 2 3" xfId="3025"/>
    <cellStyle name="Normal 6 3 3 4 3 2 2 3" xfId="3026"/>
    <cellStyle name="Normal 6 3 3 4 3 2 2 3 2" xfId="3027"/>
    <cellStyle name="Normal 6 3 3 4 3 2 2 4" xfId="3028"/>
    <cellStyle name="Normal 6 3 3 4 3 2 3" xfId="3029"/>
    <cellStyle name="Normal 6 3 3 4 3 2 3 2" xfId="3030"/>
    <cellStyle name="Normal 6 3 3 4 3 2 3 2 2" xfId="3031"/>
    <cellStyle name="Normal 6 3 3 4 3 2 3 2 2 2" xfId="3032"/>
    <cellStyle name="Normal 6 3 3 4 3 2 3 2 3" xfId="3033"/>
    <cellStyle name="Normal 6 3 3 4 3 2 3 3" xfId="3034"/>
    <cellStyle name="Normal 6 3 3 4 3 2 3 3 2" xfId="3035"/>
    <cellStyle name="Normal 6 3 3 4 3 2 3 4" xfId="3036"/>
    <cellStyle name="Normal 6 3 3 4 3 2 4" xfId="3037"/>
    <cellStyle name="Normal 6 3 3 4 3 2 4 2" xfId="3038"/>
    <cellStyle name="Normal 6 3 3 4 3 2 4 2 2" xfId="3039"/>
    <cellStyle name="Normal 6 3 3 4 3 2 4 3" xfId="3040"/>
    <cellStyle name="Normal 6 3 3 4 3 2 5" xfId="3041"/>
    <cellStyle name="Normal 6 3 3 4 3 2 5 2" xfId="3042"/>
    <cellStyle name="Normal 6 3 3 4 3 2 5 2 2" xfId="3043"/>
    <cellStyle name="Normal 6 3 3 4 3 2 5 3" xfId="3044"/>
    <cellStyle name="Normal 6 3 3 4 3 2 6" xfId="3045"/>
    <cellStyle name="Normal 6 3 3 4 3 2 6 2" xfId="3046"/>
    <cellStyle name="Normal 6 3 3 4 3 2 7" xfId="3047"/>
    <cellStyle name="Normal 6 3 3 4 3 2 7 2" xfId="3048"/>
    <cellStyle name="Normal 6 3 3 4 3 2 8" xfId="3049"/>
    <cellStyle name="Normal 6 3 3 4 3 3" xfId="3050"/>
    <cellStyle name="Normal 6 3 3 4 3 3 2" xfId="3051"/>
    <cellStyle name="Normal 6 3 3 4 3 3 2 2" xfId="3052"/>
    <cellStyle name="Normal 6 3 3 4 3 3 2 2 2" xfId="3053"/>
    <cellStyle name="Normal 6 3 3 4 3 3 2 3" xfId="3054"/>
    <cellStyle name="Normal 6 3 3 4 3 3 3" xfId="3055"/>
    <cellStyle name="Normal 6 3 3 4 3 3 3 2" xfId="3056"/>
    <cellStyle name="Normal 6 3 3 4 3 3 4" xfId="3057"/>
    <cellStyle name="Normal 6 3 3 4 3 4" xfId="3058"/>
    <cellStyle name="Normal 6 3 3 4 3 4 2" xfId="3059"/>
    <cellStyle name="Normal 6 3 3 4 3 4 2 2" xfId="3060"/>
    <cellStyle name="Normal 6 3 3 4 3 4 2 2 2" xfId="3061"/>
    <cellStyle name="Normal 6 3 3 4 3 4 2 3" xfId="3062"/>
    <cellStyle name="Normal 6 3 3 4 3 4 3" xfId="3063"/>
    <cellStyle name="Normal 6 3 3 4 3 4 3 2" xfId="3064"/>
    <cellStyle name="Normal 6 3 3 4 3 4 4" xfId="3065"/>
    <cellStyle name="Normal 6 3 3 4 3 5" xfId="3066"/>
    <cellStyle name="Normal 6 3 3 4 3 5 2" xfId="3067"/>
    <cellStyle name="Normal 6 3 3 4 3 5 2 2" xfId="3068"/>
    <cellStyle name="Normal 6 3 3 4 3 5 3" xfId="3069"/>
    <cellStyle name="Normal 6 3 3 4 3 6" xfId="3070"/>
    <cellStyle name="Normal 6 3 3 4 3 6 2" xfId="3071"/>
    <cellStyle name="Normal 6 3 3 4 3 6 2 2" xfId="3072"/>
    <cellStyle name="Normal 6 3 3 4 3 6 3" xfId="3073"/>
    <cellStyle name="Normal 6 3 3 4 3 7" xfId="3074"/>
    <cellStyle name="Normal 6 3 3 4 3 7 2" xfId="3075"/>
    <cellStyle name="Normal 6 3 3 4 3 8" xfId="3076"/>
    <cellStyle name="Normal 6 3 3 4 3 8 2" xfId="3077"/>
    <cellStyle name="Normal 6 3 3 4 3 9" xfId="3078"/>
    <cellStyle name="Normal 6 3 3 4 4" xfId="351"/>
    <cellStyle name="Normal 6 3 3 4 4 2" xfId="3079"/>
    <cellStyle name="Normal 6 3 3 4 4 2 2" xfId="3080"/>
    <cellStyle name="Normal 6 3 3 4 4 2 2 2" xfId="3081"/>
    <cellStyle name="Normal 6 3 3 4 4 2 2 2 2" xfId="3082"/>
    <cellStyle name="Normal 6 3 3 4 4 2 2 3" xfId="3083"/>
    <cellStyle name="Normal 6 3 3 4 4 2 3" xfId="3084"/>
    <cellStyle name="Normal 6 3 3 4 4 2 3 2" xfId="3085"/>
    <cellStyle name="Normal 6 3 3 4 4 2 4" xfId="3086"/>
    <cellStyle name="Normal 6 3 3 4 4 3" xfId="3087"/>
    <cellStyle name="Normal 6 3 3 4 4 3 2" xfId="3088"/>
    <cellStyle name="Normal 6 3 3 4 4 3 2 2" xfId="3089"/>
    <cellStyle name="Normal 6 3 3 4 4 3 2 2 2" xfId="3090"/>
    <cellStyle name="Normal 6 3 3 4 4 3 2 3" xfId="3091"/>
    <cellStyle name="Normal 6 3 3 4 4 3 3" xfId="3092"/>
    <cellStyle name="Normal 6 3 3 4 4 3 3 2" xfId="3093"/>
    <cellStyle name="Normal 6 3 3 4 4 3 4" xfId="3094"/>
    <cellStyle name="Normal 6 3 3 4 4 4" xfId="3095"/>
    <cellStyle name="Normal 6 3 3 4 4 4 2" xfId="3096"/>
    <cellStyle name="Normal 6 3 3 4 4 4 2 2" xfId="3097"/>
    <cellStyle name="Normal 6 3 3 4 4 4 3" xfId="3098"/>
    <cellStyle name="Normal 6 3 3 4 4 5" xfId="3099"/>
    <cellStyle name="Normal 6 3 3 4 4 5 2" xfId="3100"/>
    <cellStyle name="Normal 6 3 3 4 4 5 2 2" xfId="3101"/>
    <cellStyle name="Normal 6 3 3 4 4 5 3" xfId="3102"/>
    <cellStyle name="Normal 6 3 3 4 4 6" xfId="3103"/>
    <cellStyle name="Normal 6 3 3 4 4 6 2" xfId="3104"/>
    <cellStyle name="Normal 6 3 3 4 4 7" xfId="3105"/>
    <cellStyle name="Normal 6 3 3 4 4 7 2" xfId="3106"/>
    <cellStyle name="Normal 6 3 3 4 4 8" xfId="3107"/>
    <cellStyle name="Normal 6 3 3 4 5" xfId="3108"/>
    <cellStyle name="Normal 6 3 3 4 5 2" xfId="3109"/>
    <cellStyle name="Normal 6 3 3 4 5 2 2" xfId="3110"/>
    <cellStyle name="Normal 6 3 3 4 5 2 2 2" xfId="3111"/>
    <cellStyle name="Normal 6 3 3 4 5 2 3" xfId="3112"/>
    <cellStyle name="Normal 6 3 3 4 5 3" xfId="3113"/>
    <cellStyle name="Normal 6 3 3 4 5 3 2" xfId="3114"/>
    <cellStyle name="Normal 6 3 3 4 5 4" xfId="3115"/>
    <cellStyle name="Normal 6 3 3 4 6" xfId="3116"/>
    <cellStyle name="Normal 6 3 3 4 6 2" xfId="3117"/>
    <cellStyle name="Normal 6 3 3 4 6 2 2" xfId="3118"/>
    <cellStyle name="Normal 6 3 3 4 6 2 2 2" xfId="3119"/>
    <cellStyle name="Normal 6 3 3 4 6 2 3" xfId="3120"/>
    <cellStyle name="Normal 6 3 3 4 6 3" xfId="3121"/>
    <cellStyle name="Normal 6 3 3 4 6 3 2" xfId="3122"/>
    <cellStyle name="Normal 6 3 3 4 6 4" xfId="3123"/>
    <cellStyle name="Normal 6 3 3 4 7" xfId="3124"/>
    <cellStyle name="Normal 6 3 3 4 7 2" xfId="3125"/>
    <cellStyle name="Normal 6 3 3 4 7 2 2" xfId="3126"/>
    <cellStyle name="Normal 6 3 3 4 7 3" xfId="3127"/>
    <cellStyle name="Normal 6 3 3 4 8" xfId="3128"/>
    <cellStyle name="Normal 6 3 3 4 8 2" xfId="3129"/>
    <cellStyle name="Normal 6 3 3 4 8 2 2" xfId="3130"/>
    <cellStyle name="Normal 6 3 3 4 8 3" xfId="3131"/>
    <cellStyle name="Normal 6 3 3 4 9" xfId="3132"/>
    <cellStyle name="Normal 6 3 3 4 9 2" xfId="3133"/>
    <cellStyle name="Normal 6 3 3 5" xfId="187"/>
    <cellStyle name="Normal 6 3 3 5 10" xfId="3134"/>
    <cellStyle name="Normal 6 3 3 5 10 2" xfId="3135"/>
    <cellStyle name="Normal 6 3 3 5 11" xfId="3136"/>
    <cellStyle name="Normal 6 3 3 5 2" xfId="237"/>
    <cellStyle name="Normal 6 3 3 5 2 10" xfId="3137"/>
    <cellStyle name="Normal 6 3 3 5 2 2" xfId="329"/>
    <cellStyle name="Normal 6 3 3 5 2 2 2" xfId="397"/>
    <cellStyle name="Normal 6 3 3 5 2 2 2 2" xfId="3138"/>
    <cellStyle name="Normal 6 3 3 5 2 2 2 2 2" xfId="3139"/>
    <cellStyle name="Normal 6 3 3 5 2 2 2 2 2 2" xfId="3140"/>
    <cellStyle name="Normal 6 3 3 5 2 2 2 2 2 2 2" xfId="3141"/>
    <cellStyle name="Normal 6 3 3 5 2 2 2 2 2 3" xfId="3142"/>
    <cellStyle name="Normal 6 3 3 5 2 2 2 2 3" xfId="3143"/>
    <cellStyle name="Normal 6 3 3 5 2 2 2 2 3 2" xfId="3144"/>
    <cellStyle name="Normal 6 3 3 5 2 2 2 2 4" xfId="3145"/>
    <cellStyle name="Normal 6 3 3 5 2 2 2 3" xfId="3146"/>
    <cellStyle name="Normal 6 3 3 5 2 2 2 3 2" xfId="3147"/>
    <cellStyle name="Normal 6 3 3 5 2 2 2 3 2 2" xfId="3148"/>
    <cellStyle name="Normal 6 3 3 5 2 2 2 3 2 2 2" xfId="3149"/>
    <cellStyle name="Normal 6 3 3 5 2 2 2 3 2 3" xfId="3150"/>
    <cellStyle name="Normal 6 3 3 5 2 2 2 3 3" xfId="3151"/>
    <cellStyle name="Normal 6 3 3 5 2 2 2 3 3 2" xfId="3152"/>
    <cellStyle name="Normal 6 3 3 5 2 2 2 3 4" xfId="3153"/>
    <cellStyle name="Normal 6 3 3 5 2 2 2 4" xfId="3154"/>
    <cellStyle name="Normal 6 3 3 5 2 2 2 4 2" xfId="3155"/>
    <cellStyle name="Normal 6 3 3 5 2 2 2 4 2 2" xfId="3156"/>
    <cellStyle name="Normal 6 3 3 5 2 2 2 4 3" xfId="3157"/>
    <cellStyle name="Normal 6 3 3 5 2 2 2 5" xfId="3158"/>
    <cellStyle name="Normal 6 3 3 5 2 2 2 5 2" xfId="3159"/>
    <cellStyle name="Normal 6 3 3 5 2 2 2 5 2 2" xfId="3160"/>
    <cellStyle name="Normal 6 3 3 5 2 2 2 5 3" xfId="3161"/>
    <cellStyle name="Normal 6 3 3 5 2 2 2 6" xfId="3162"/>
    <cellStyle name="Normal 6 3 3 5 2 2 2 6 2" xfId="3163"/>
    <cellStyle name="Normal 6 3 3 5 2 2 2 7" xfId="3164"/>
    <cellStyle name="Normal 6 3 3 5 2 2 2 7 2" xfId="3165"/>
    <cellStyle name="Normal 6 3 3 5 2 2 2 8" xfId="3166"/>
    <cellStyle name="Normal 6 3 3 5 2 2 3" xfId="3167"/>
    <cellStyle name="Normal 6 3 3 5 2 2 3 2" xfId="3168"/>
    <cellStyle name="Normal 6 3 3 5 2 2 3 2 2" xfId="3169"/>
    <cellStyle name="Normal 6 3 3 5 2 2 3 2 2 2" xfId="3170"/>
    <cellStyle name="Normal 6 3 3 5 2 2 3 2 3" xfId="3171"/>
    <cellStyle name="Normal 6 3 3 5 2 2 3 3" xfId="3172"/>
    <cellStyle name="Normal 6 3 3 5 2 2 3 3 2" xfId="3173"/>
    <cellStyle name="Normal 6 3 3 5 2 2 3 4" xfId="3174"/>
    <cellStyle name="Normal 6 3 3 5 2 2 4" xfId="3175"/>
    <cellStyle name="Normal 6 3 3 5 2 2 4 2" xfId="3176"/>
    <cellStyle name="Normal 6 3 3 5 2 2 4 2 2" xfId="3177"/>
    <cellStyle name="Normal 6 3 3 5 2 2 4 2 2 2" xfId="3178"/>
    <cellStyle name="Normal 6 3 3 5 2 2 4 2 3" xfId="3179"/>
    <cellStyle name="Normal 6 3 3 5 2 2 4 3" xfId="3180"/>
    <cellStyle name="Normal 6 3 3 5 2 2 4 3 2" xfId="3181"/>
    <cellStyle name="Normal 6 3 3 5 2 2 4 4" xfId="3182"/>
    <cellStyle name="Normal 6 3 3 5 2 2 5" xfId="3183"/>
    <cellStyle name="Normal 6 3 3 5 2 2 5 2" xfId="3184"/>
    <cellStyle name="Normal 6 3 3 5 2 2 5 2 2" xfId="3185"/>
    <cellStyle name="Normal 6 3 3 5 2 2 5 3" xfId="3186"/>
    <cellStyle name="Normal 6 3 3 5 2 2 6" xfId="3187"/>
    <cellStyle name="Normal 6 3 3 5 2 2 6 2" xfId="3188"/>
    <cellStyle name="Normal 6 3 3 5 2 2 6 2 2" xfId="3189"/>
    <cellStyle name="Normal 6 3 3 5 2 2 6 3" xfId="3190"/>
    <cellStyle name="Normal 6 3 3 5 2 2 7" xfId="3191"/>
    <cellStyle name="Normal 6 3 3 5 2 2 7 2" xfId="3192"/>
    <cellStyle name="Normal 6 3 3 5 2 2 8" xfId="3193"/>
    <cellStyle name="Normal 6 3 3 5 2 2 8 2" xfId="3194"/>
    <cellStyle name="Normal 6 3 3 5 2 2 9" xfId="3195"/>
    <cellStyle name="Normal 6 3 3 5 2 3" xfId="370"/>
    <cellStyle name="Normal 6 3 3 5 2 3 2" xfId="3196"/>
    <cellStyle name="Normal 6 3 3 5 2 3 2 2" xfId="3197"/>
    <cellStyle name="Normal 6 3 3 5 2 3 2 2 2" xfId="3198"/>
    <cellStyle name="Normal 6 3 3 5 2 3 2 2 2 2" xfId="3199"/>
    <cellStyle name="Normal 6 3 3 5 2 3 2 2 3" xfId="3200"/>
    <cellStyle name="Normal 6 3 3 5 2 3 2 3" xfId="3201"/>
    <cellStyle name="Normal 6 3 3 5 2 3 2 3 2" xfId="3202"/>
    <cellStyle name="Normal 6 3 3 5 2 3 2 4" xfId="3203"/>
    <cellStyle name="Normal 6 3 3 5 2 3 3" xfId="3204"/>
    <cellStyle name="Normal 6 3 3 5 2 3 3 2" xfId="3205"/>
    <cellStyle name="Normal 6 3 3 5 2 3 3 2 2" xfId="3206"/>
    <cellStyle name="Normal 6 3 3 5 2 3 3 2 2 2" xfId="3207"/>
    <cellStyle name="Normal 6 3 3 5 2 3 3 2 3" xfId="3208"/>
    <cellStyle name="Normal 6 3 3 5 2 3 3 3" xfId="3209"/>
    <cellStyle name="Normal 6 3 3 5 2 3 3 3 2" xfId="3210"/>
    <cellStyle name="Normal 6 3 3 5 2 3 3 4" xfId="3211"/>
    <cellStyle name="Normal 6 3 3 5 2 3 4" xfId="3212"/>
    <cellStyle name="Normal 6 3 3 5 2 3 4 2" xfId="3213"/>
    <cellStyle name="Normal 6 3 3 5 2 3 4 2 2" xfId="3214"/>
    <cellStyle name="Normal 6 3 3 5 2 3 4 3" xfId="3215"/>
    <cellStyle name="Normal 6 3 3 5 2 3 5" xfId="3216"/>
    <cellStyle name="Normal 6 3 3 5 2 3 5 2" xfId="3217"/>
    <cellStyle name="Normal 6 3 3 5 2 3 5 2 2" xfId="3218"/>
    <cellStyle name="Normal 6 3 3 5 2 3 5 3" xfId="3219"/>
    <cellStyle name="Normal 6 3 3 5 2 3 6" xfId="3220"/>
    <cellStyle name="Normal 6 3 3 5 2 3 6 2" xfId="3221"/>
    <cellStyle name="Normal 6 3 3 5 2 3 7" xfId="3222"/>
    <cellStyle name="Normal 6 3 3 5 2 3 7 2" xfId="3223"/>
    <cellStyle name="Normal 6 3 3 5 2 3 8" xfId="3224"/>
    <cellStyle name="Normal 6 3 3 5 2 4" xfId="3225"/>
    <cellStyle name="Normal 6 3 3 5 2 4 2" xfId="3226"/>
    <cellStyle name="Normal 6 3 3 5 2 4 2 2" xfId="3227"/>
    <cellStyle name="Normal 6 3 3 5 2 4 2 2 2" xfId="3228"/>
    <cellStyle name="Normal 6 3 3 5 2 4 2 3" xfId="3229"/>
    <cellStyle name="Normal 6 3 3 5 2 4 3" xfId="3230"/>
    <cellStyle name="Normal 6 3 3 5 2 4 3 2" xfId="3231"/>
    <cellStyle name="Normal 6 3 3 5 2 4 4" xfId="3232"/>
    <cellStyle name="Normal 6 3 3 5 2 5" xfId="3233"/>
    <cellStyle name="Normal 6 3 3 5 2 5 2" xfId="3234"/>
    <cellStyle name="Normal 6 3 3 5 2 5 2 2" xfId="3235"/>
    <cellStyle name="Normal 6 3 3 5 2 5 2 2 2" xfId="3236"/>
    <cellStyle name="Normal 6 3 3 5 2 5 2 3" xfId="3237"/>
    <cellStyle name="Normal 6 3 3 5 2 5 3" xfId="3238"/>
    <cellStyle name="Normal 6 3 3 5 2 5 3 2" xfId="3239"/>
    <cellStyle name="Normal 6 3 3 5 2 5 4" xfId="3240"/>
    <cellStyle name="Normal 6 3 3 5 2 6" xfId="3241"/>
    <cellStyle name="Normal 6 3 3 5 2 6 2" xfId="3242"/>
    <cellStyle name="Normal 6 3 3 5 2 6 2 2" xfId="3243"/>
    <cellStyle name="Normal 6 3 3 5 2 6 3" xfId="3244"/>
    <cellStyle name="Normal 6 3 3 5 2 7" xfId="3245"/>
    <cellStyle name="Normal 6 3 3 5 2 7 2" xfId="3246"/>
    <cellStyle name="Normal 6 3 3 5 2 7 2 2" xfId="3247"/>
    <cellStyle name="Normal 6 3 3 5 2 7 3" xfId="3248"/>
    <cellStyle name="Normal 6 3 3 5 2 8" xfId="3249"/>
    <cellStyle name="Normal 6 3 3 5 2 8 2" xfId="3250"/>
    <cellStyle name="Normal 6 3 3 5 2 9" xfId="3251"/>
    <cellStyle name="Normal 6 3 3 5 2 9 2" xfId="3252"/>
    <cellStyle name="Normal 6 3 3 5 3" xfId="252"/>
    <cellStyle name="Normal 6 3 3 5 3 2" xfId="385"/>
    <cellStyle name="Normal 6 3 3 5 3 2 2" xfId="3253"/>
    <cellStyle name="Normal 6 3 3 5 3 2 2 2" xfId="3254"/>
    <cellStyle name="Normal 6 3 3 5 3 2 2 2 2" xfId="3255"/>
    <cellStyle name="Normal 6 3 3 5 3 2 2 2 2 2" xfId="3256"/>
    <cellStyle name="Normal 6 3 3 5 3 2 2 2 3" xfId="3257"/>
    <cellStyle name="Normal 6 3 3 5 3 2 2 3" xfId="3258"/>
    <cellStyle name="Normal 6 3 3 5 3 2 2 3 2" xfId="3259"/>
    <cellStyle name="Normal 6 3 3 5 3 2 2 4" xfId="3260"/>
    <cellStyle name="Normal 6 3 3 5 3 2 3" xfId="3261"/>
    <cellStyle name="Normal 6 3 3 5 3 2 3 2" xfId="3262"/>
    <cellStyle name="Normal 6 3 3 5 3 2 3 2 2" xfId="3263"/>
    <cellStyle name="Normal 6 3 3 5 3 2 3 2 2 2" xfId="3264"/>
    <cellStyle name="Normal 6 3 3 5 3 2 3 2 3" xfId="3265"/>
    <cellStyle name="Normal 6 3 3 5 3 2 3 3" xfId="3266"/>
    <cellStyle name="Normal 6 3 3 5 3 2 3 3 2" xfId="3267"/>
    <cellStyle name="Normal 6 3 3 5 3 2 3 4" xfId="3268"/>
    <cellStyle name="Normal 6 3 3 5 3 2 4" xfId="3269"/>
    <cellStyle name="Normal 6 3 3 5 3 2 4 2" xfId="3270"/>
    <cellStyle name="Normal 6 3 3 5 3 2 4 2 2" xfId="3271"/>
    <cellStyle name="Normal 6 3 3 5 3 2 4 3" xfId="3272"/>
    <cellStyle name="Normal 6 3 3 5 3 2 5" xfId="3273"/>
    <cellStyle name="Normal 6 3 3 5 3 2 5 2" xfId="3274"/>
    <cellStyle name="Normal 6 3 3 5 3 2 5 2 2" xfId="3275"/>
    <cellStyle name="Normal 6 3 3 5 3 2 5 3" xfId="3276"/>
    <cellStyle name="Normal 6 3 3 5 3 2 6" xfId="3277"/>
    <cellStyle name="Normal 6 3 3 5 3 2 6 2" xfId="3278"/>
    <cellStyle name="Normal 6 3 3 5 3 2 7" xfId="3279"/>
    <cellStyle name="Normal 6 3 3 5 3 2 7 2" xfId="3280"/>
    <cellStyle name="Normal 6 3 3 5 3 2 8" xfId="3281"/>
    <cellStyle name="Normal 6 3 3 5 3 3" xfId="3282"/>
    <cellStyle name="Normal 6 3 3 5 3 3 2" xfId="3283"/>
    <cellStyle name="Normal 6 3 3 5 3 3 2 2" xfId="3284"/>
    <cellStyle name="Normal 6 3 3 5 3 3 2 2 2" xfId="3285"/>
    <cellStyle name="Normal 6 3 3 5 3 3 2 3" xfId="3286"/>
    <cellStyle name="Normal 6 3 3 5 3 3 3" xfId="3287"/>
    <cellStyle name="Normal 6 3 3 5 3 3 3 2" xfId="3288"/>
    <cellStyle name="Normal 6 3 3 5 3 3 4" xfId="3289"/>
    <cellStyle name="Normal 6 3 3 5 3 4" xfId="3290"/>
    <cellStyle name="Normal 6 3 3 5 3 4 2" xfId="3291"/>
    <cellStyle name="Normal 6 3 3 5 3 4 2 2" xfId="3292"/>
    <cellStyle name="Normal 6 3 3 5 3 4 2 2 2" xfId="3293"/>
    <cellStyle name="Normal 6 3 3 5 3 4 2 3" xfId="3294"/>
    <cellStyle name="Normal 6 3 3 5 3 4 3" xfId="3295"/>
    <cellStyle name="Normal 6 3 3 5 3 4 3 2" xfId="3296"/>
    <cellStyle name="Normal 6 3 3 5 3 4 4" xfId="3297"/>
    <cellStyle name="Normal 6 3 3 5 3 5" xfId="3298"/>
    <cellStyle name="Normal 6 3 3 5 3 5 2" xfId="3299"/>
    <cellStyle name="Normal 6 3 3 5 3 5 2 2" xfId="3300"/>
    <cellStyle name="Normal 6 3 3 5 3 5 3" xfId="3301"/>
    <cellStyle name="Normal 6 3 3 5 3 6" xfId="3302"/>
    <cellStyle name="Normal 6 3 3 5 3 6 2" xfId="3303"/>
    <cellStyle name="Normal 6 3 3 5 3 6 2 2" xfId="3304"/>
    <cellStyle name="Normal 6 3 3 5 3 6 3" xfId="3305"/>
    <cellStyle name="Normal 6 3 3 5 3 7" xfId="3306"/>
    <cellStyle name="Normal 6 3 3 5 3 7 2" xfId="3307"/>
    <cellStyle name="Normal 6 3 3 5 3 8" xfId="3308"/>
    <cellStyle name="Normal 6 3 3 5 3 8 2" xfId="3309"/>
    <cellStyle name="Normal 6 3 3 5 3 9" xfId="3310"/>
    <cellStyle name="Normal 6 3 3 5 4" xfId="352"/>
    <cellStyle name="Normal 6 3 3 5 4 2" xfId="3311"/>
    <cellStyle name="Normal 6 3 3 5 4 2 2" xfId="3312"/>
    <cellStyle name="Normal 6 3 3 5 4 2 2 2" xfId="3313"/>
    <cellStyle name="Normal 6 3 3 5 4 2 2 2 2" xfId="3314"/>
    <cellStyle name="Normal 6 3 3 5 4 2 2 3" xfId="3315"/>
    <cellStyle name="Normal 6 3 3 5 4 2 3" xfId="3316"/>
    <cellStyle name="Normal 6 3 3 5 4 2 3 2" xfId="3317"/>
    <cellStyle name="Normal 6 3 3 5 4 2 4" xfId="3318"/>
    <cellStyle name="Normal 6 3 3 5 4 3" xfId="3319"/>
    <cellStyle name="Normal 6 3 3 5 4 3 2" xfId="3320"/>
    <cellStyle name="Normal 6 3 3 5 4 3 2 2" xfId="3321"/>
    <cellStyle name="Normal 6 3 3 5 4 3 2 2 2" xfId="3322"/>
    <cellStyle name="Normal 6 3 3 5 4 3 2 3" xfId="3323"/>
    <cellStyle name="Normal 6 3 3 5 4 3 3" xfId="3324"/>
    <cellStyle name="Normal 6 3 3 5 4 3 3 2" xfId="3325"/>
    <cellStyle name="Normal 6 3 3 5 4 3 4" xfId="3326"/>
    <cellStyle name="Normal 6 3 3 5 4 4" xfId="3327"/>
    <cellStyle name="Normal 6 3 3 5 4 4 2" xfId="3328"/>
    <cellStyle name="Normal 6 3 3 5 4 4 2 2" xfId="3329"/>
    <cellStyle name="Normal 6 3 3 5 4 4 3" xfId="3330"/>
    <cellStyle name="Normal 6 3 3 5 4 5" xfId="3331"/>
    <cellStyle name="Normal 6 3 3 5 4 5 2" xfId="3332"/>
    <cellStyle name="Normal 6 3 3 5 4 5 2 2" xfId="3333"/>
    <cellStyle name="Normal 6 3 3 5 4 5 3" xfId="3334"/>
    <cellStyle name="Normal 6 3 3 5 4 6" xfId="3335"/>
    <cellStyle name="Normal 6 3 3 5 4 6 2" xfId="3336"/>
    <cellStyle name="Normal 6 3 3 5 4 7" xfId="3337"/>
    <cellStyle name="Normal 6 3 3 5 4 7 2" xfId="3338"/>
    <cellStyle name="Normal 6 3 3 5 4 8" xfId="3339"/>
    <cellStyle name="Normal 6 3 3 5 5" xfId="3340"/>
    <cellStyle name="Normal 6 3 3 5 5 2" xfId="3341"/>
    <cellStyle name="Normal 6 3 3 5 5 2 2" xfId="3342"/>
    <cellStyle name="Normal 6 3 3 5 5 2 2 2" xfId="3343"/>
    <cellStyle name="Normal 6 3 3 5 5 2 3" xfId="3344"/>
    <cellStyle name="Normal 6 3 3 5 5 3" xfId="3345"/>
    <cellStyle name="Normal 6 3 3 5 5 3 2" xfId="3346"/>
    <cellStyle name="Normal 6 3 3 5 5 4" xfId="3347"/>
    <cellStyle name="Normal 6 3 3 5 6" xfId="3348"/>
    <cellStyle name="Normal 6 3 3 5 6 2" xfId="3349"/>
    <cellStyle name="Normal 6 3 3 5 6 2 2" xfId="3350"/>
    <cellStyle name="Normal 6 3 3 5 6 2 2 2" xfId="3351"/>
    <cellStyle name="Normal 6 3 3 5 6 2 3" xfId="3352"/>
    <cellStyle name="Normal 6 3 3 5 6 3" xfId="3353"/>
    <cellStyle name="Normal 6 3 3 5 6 3 2" xfId="3354"/>
    <cellStyle name="Normal 6 3 3 5 6 4" xfId="3355"/>
    <cellStyle name="Normal 6 3 3 5 7" xfId="3356"/>
    <cellStyle name="Normal 6 3 3 5 7 2" xfId="3357"/>
    <cellStyle name="Normal 6 3 3 5 7 2 2" xfId="3358"/>
    <cellStyle name="Normal 6 3 3 5 7 3" xfId="3359"/>
    <cellStyle name="Normal 6 3 3 5 8" xfId="3360"/>
    <cellStyle name="Normal 6 3 3 5 8 2" xfId="3361"/>
    <cellStyle name="Normal 6 3 3 5 8 2 2" xfId="3362"/>
    <cellStyle name="Normal 6 3 3 5 8 3" xfId="3363"/>
    <cellStyle name="Normal 6 3 3 5 9" xfId="3364"/>
    <cellStyle name="Normal 6 3 3 5 9 2" xfId="3365"/>
    <cellStyle name="Normal 6 3 3 6" xfId="225"/>
    <cellStyle name="Normal 6 3 3 6 10" xfId="3366"/>
    <cellStyle name="Normal 6 3 3 6 2" xfId="325"/>
    <cellStyle name="Normal 6 3 3 6 2 2" xfId="393"/>
    <cellStyle name="Normal 6 3 3 6 2 2 2" xfId="3367"/>
    <cellStyle name="Normal 6 3 3 6 2 2 2 2" xfId="3368"/>
    <cellStyle name="Normal 6 3 3 6 2 2 2 2 2" xfId="3369"/>
    <cellStyle name="Normal 6 3 3 6 2 2 2 2 2 2" xfId="3370"/>
    <cellStyle name="Normal 6 3 3 6 2 2 2 2 3" xfId="3371"/>
    <cellStyle name="Normal 6 3 3 6 2 2 2 3" xfId="3372"/>
    <cellStyle name="Normal 6 3 3 6 2 2 2 3 2" xfId="3373"/>
    <cellStyle name="Normal 6 3 3 6 2 2 2 4" xfId="3374"/>
    <cellStyle name="Normal 6 3 3 6 2 2 3" xfId="3375"/>
    <cellStyle name="Normal 6 3 3 6 2 2 3 2" xfId="3376"/>
    <cellStyle name="Normal 6 3 3 6 2 2 3 2 2" xfId="3377"/>
    <cellStyle name="Normal 6 3 3 6 2 2 3 2 2 2" xfId="3378"/>
    <cellStyle name="Normal 6 3 3 6 2 2 3 2 3" xfId="3379"/>
    <cellStyle name="Normal 6 3 3 6 2 2 3 3" xfId="3380"/>
    <cellStyle name="Normal 6 3 3 6 2 2 3 3 2" xfId="3381"/>
    <cellStyle name="Normal 6 3 3 6 2 2 3 4" xfId="3382"/>
    <cellStyle name="Normal 6 3 3 6 2 2 4" xfId="3383"/>
    <cellStyle name="Normal 6 3 3 6 2 2 4 2" xfId="3384"/>
    <cellStyle name="Normal 6 3 3 6 2 2 4 2 2" xfId="3385"/>
    <cellStyle name="Normal 6 3 3 6 2 2 4 3" xfId="3386"/>
    <cellStyle name="Normal 6 3 3 6 2 2 5" xfId="3387"/>
    <cellStyle name="Normal 6 3 3 6 2 2 5 2" xfId="3388"/>
    <cellStyle name="Normal 6 3 3 6 2 2 5 2 2" xfId="3389"/>
    <cellStyle name="Normal 6 3 3 6 2 2 5 3" xfId="3390"/>
    <cellStyle name="Normal 6 3 3 6 2 2 6" xfId="3391"/>
    <cellStyle name="Normal 6 3 3 6 2 2 6 2" xfId="3392"/>
    <cellStyle name="Normal 6 3 3 6 2 2 7" xfId="3393"/>
    <cellStyle name="Normal 6 3 3 6 2 2 7 2" xfId="3394"/>
    <cellStyle name="Normal 6 3 3 6 2 2 8" xfId="3395"/>
    <cellStyle name="Normal 6 3 3 6 2 3" xfId="3396"/>
    <cellStyle name="Normal 6 3 3 6 2 3 2" xfId="3397"/>
    <cellStyle name="Normal 6 3 3 6 2 3 2 2" xfId="3398"/>
    <cellStyle name="Normal 6 3 3 6 2 3 2 2 2" xfId="3399"/>
    <cellStyle name="Normal 6 3 3 6 2 3 2 3" xfId="3400"/>
    <cellStyle name="Normal 6 3 3 6 2 3 3" xfId="3401"/>
    <cellStyle name="Normal 6 3 3 6 2 3 3 2" xfId="3402"/>
    <cellStyle name="Normal 6 3 3 6 2 3 4" xfId="3403"/>
    <cellStyle name="Normal 6 3 3 6 2 4" xfId="3404"/>
    <cellStyle name="Normal 6 3 3 6 2 4 2" xfId="3405"/>
    <cellStyle name="Normal 6 3 3 6 2 4 2 2" xfId="3406"/>
    <cellStyle name="Normal 6 3 3 6 2 4 2 2 2" xfId="3407"/>
    <cellStyle name="Normal 6 3 3 6 2 4 2 3" xfId="3408"/>
    <cellStyle name="Normal 6 3 3 6 2 4 3" xfId="3409"/>
    <cellStyle name="Normal 6 3 3 6 2 4 3 2" xfId="3410"/>
    <cellStyle name="Normal 6 3 3 6 2 4 4" xfId="3411"/>
    <cellStyle name="Normal 6 3 3 6 2 5" xfId="3412"/>
    <cellStyle name="Normal 6 3 3 6 2 5 2" xfId="3413"/>
    <cellStyle name="Normal 6 3 3 6 2 5 2 2" xfId="3414"/>
    <cellStyle name="Normal 6 3 3 6 2 5 3" xfId="3415"/>
    <cellStyle name="Normal 6 3 3 6 2 6" xfId="3416"/>
    <cellStyle name="Normal 6 3 3 6 2 6 2" xfId="3417"/>
    <cellStyle name="Normal 6 3 3 6 2 6 2 2" xfId="3418"/>
    <cellStyle name="Normal 6 3 3 6 2 6 3" xfId="3419"/>
    <cellStyle name="Normal 6 3 3 6 2 7" xfId="3420"/>
    <cellStyle name="Normal 6 3 3 6 2 7 2" xfId="3421"/>
    <cellStyle name="Normal 6 3 3 6 2 8" xfId="3422"/>
    <cellStyle name="Normal 6 3 3 6 2 8 2" xfId="3423"/>
    <cellStyle name="Normal 6 3 3 6 2 9" xfId="3424"/>
    <cellStyle name="Normal 6 3 3 6 3" xfId="358"/>
    <cellStyle name="Normal 6 3 3 6 3 2" xfId="3425"/>
    <cellStyle name="Normal 6 3 3 6 3 2 2" xfId="3426"/>
    <cellStyle name="Normal 6 3 3 6 3 2 2 2" xfId="3427"/>
    <cellStyle name="Normal 6 3 3 6 3 2 2 2 2" xfId="3428"/>
    <cellStyle name="Normal 6 3 3 6 3 2 2 3" xfId="3429"/>
    <cellStyle name="Normal 6 3 3 6 3 2 3" xfId="3430"/>
    <cellStyle name="Normal 6 3 3 6 3 2 3 2" xfId="3431"/>
    <cellStyle name="Normal 6 3 3 6 3 2 4" xfId="3432"/>
    <cellStyle name="Normal 6 3 3 6 3 3" xfId="3433"/>
    <cellStyle name="Normal 6 3 3 6 3 3 2" xfId="3434"/>
    <cellStyle name="Normal 6 3 3 6 3 3 2 2" xfId="3435"/>
    <cellStyle name="Normal 6 3 3 6 3 3 2 2 2" xfId="3436"/>
    <cellStyle name="Normal 6 3 3 6 3 3 2 3" xfId="3437"/>
    <cellStyle name="Normal 6 3 3 6 3 3 3" xfId="3438"/>
    <cellStyle name="Normal 6 3 3 6 3 3 3 2" xfId="3439"/>
    <cellStyle name="Normal 6 3 3 6 3 3 4" xfId="3440"/>
    <cellStyle name="Normal 6 3 3 6 3 4" xfId="3441"/>
    <cellStyle name="Normal 6 3 3 6 3 4 2" xfId="3442"/>
    <cellStyle name="Normal 6 3 3 6 3 4 2 2" xfId="3443"/>
    <cellStyle name="Normal 6 3 3 6 3 4 3" xfId="3444"/>
    <cellStyle name="Normal 6 3 3 6 3 5" xfId="3445"/>
    <cellStyle name="Normal 6 3 3 6 3 5 2" xfId="3446"/>
    <cellStyle name="Normal 6 3 3 6 3 5 2 2" xfId="3447"/>
    <cellStyle name="Normal 6 3 3 6 3 5 3" xfId="3448"/>
    <cellStyle name="Normal 6 3 3 6 3 6" xfId="3449"/>
    <cellStyle name="Normal 6 3 3 6 3 6 2" xfId="3450"/>
    <cellStyle name="Normal 6 3 3 6 3 7" xfId="3451"/>
    <cellStyle name="Normal 6 3 3 6 3 7 2" xfId="3452"/>
    <cellStyle name="Normal 6 3 3 6 3 8" xfId="3453"/>
    <cellStyle name="Normal 6 3 3 6 4" xfId="3454"/>
    <cellStyle name="Normal 6 3 3 6 4 2" xfId="3455"/>
    <cellStyle name="Normal 6 3 3 6 4 2 2" xfId="3456"/>
    <cellStyle name="Normal 6 3 3 6 4 2 2 2" xfId="3457"/>
    <cellStyle name="Normal 6 3 3 6 4 2 3" xfId="3458"/>
    <cellStyle name="Normal 6 3 3 6 4 3" xfId="3459"/>
    <cellStyle name="Normal 6 3 3 6 4 3 2" xfId="3460"/>
    <cellStyle name="Normal 6 3 3 6 4 4" xfId="3461"/>
    <cellStyle name="Normal 6 3 3 6 5" xfId="3462"/>
    <cellStyle name="Normal 6 3 3 6 5 2" xfId="3463"/>
    <cellStyle name="Normal 6 3 3 6 5 2 2" xfId="3464"/>
    <cellStyle name="Normal 6 3 3 6 5 2 2 2" xfId="3465"/>
    <cellStyle name="Normal 6 3 3 6 5 2 3" xfId="3466"/>
    <cellStyle name="Normal 6 3 3 6 5 3" xfId="3467"/>
    <cellStyle name="Normal 6 3 3 6 5 3 2" xfId="3468"/>
    <cellStyle name="Normal 6 3 3 6 5 4" xfId="3469"/>
    <cellStyle name="Normal 6 3 3 6 6" xfId="3470"/>
    <cellStyle name="Normal 6 3 3 6 6 2" xfId="3471"/>
    <cellStyle name="Normal 6 3 3 6 6 2 2" xfId="3472"/>
    <cellStyle name="Normal 6 3 3 6 6 3" xfId="3473"/>
    <cellStyle name="Normal 6 3 3 6 7" xfId="3474"/>
    <cellStyle name="Normal 6 3 3 6 7 2" xfId="3475"/>
    <cellStyle name="Normal 6 3 3 6 7 2 2" xfId="3476"/>
    <cellStyle name="Normal 6 3 3 6 7 3" xfId="3477"/>
    <cellStyle name="Normal 6 3 3 6 8" xfId="3478"/>
    <cellStyle name="Normal 6 3 3 6 8 2" xfId="3479"/>
    <cellStyle name="Normal 6 3 3 6 9" xfId="3480"/>
    <cellStyle name="Normal 6 3 3 6 9 2" xfId="3481"/>
    <cellStyle name="Normal 6 3 3 7" xfId="240"/>
    <cellStyle name="Normal 6 3 3 7 2" xfId="373"/>
    <cellStyle name="Normal 6 3 3 7 2 2" xfId="3482"/>
    <cellStyle name="Normal 6 3 3 7 2 2 2" xfId="3483"/>
    <cellStyle name="Normal 6 3 3 7 2 2 2 2" xfId="3484"/>
    <cellStyle name="Normal 6 3 3 7 2 2 2 2 2" xfId="3485"/>
    <cellStyle name="Normal 6 3 3 7 2 2 2 3" xfId="3486"/>
    <cellStyle name="Normal 6 3 3 7 2 2 3" xfId="3487"/>
    <cellStyle name="Normal 6 3 3 7 2 2 3 2" xfId="3488"/>
    <cellStyle name="Normal 6 3 3 7 2 2 4" xfId="3489"/>
    <cellStyle name="Normal 6 3 3 7 2 3" xfId="3490"/>
    <cellStyle name="Normal 6 3 3 7 2 3 2" xfId="3491"/>
    <cellStyle name="Normal 6 3 3 7 2 3 2 2" xfId="3492"/>
    <cellStyle name="Normal 6 3 3 7 2 3 2 2 2" xfId="3493"/>
    <cellStyle name="Normal 6 3 3 7 2 3 2 3" xfId="3494"/>
    <cellStyle name="Normal 6 3 3 7 2 3 3" xfId="3495"/>
    <cellStyle name="Normal 6 3 3 7 2 3 3 2" xfId="3496"/>
    <cellStyle name="Normal 6 3 3 7 2 3 4" xfId="3497"/>
    <cellStyle name="Normal 6 3 3 7 2 4" xfId="3498"/>
    <cellStyle name="Normal 6 3 3 7 2 4 2" xfId="3499"/>
    <cellStyle name="Normal 6 3 3 7 2 4 2 2" xfId="3500"/>
    <cellStyle name="Normal 6 3 3 7 2 4 3" xfId="3501"/>
    <cellStyle name="Normal 6 3 3 7 2 5" xfId="3502"/>
    <cellStyle name="Normal 6 3 3 7 2 5 2" xfId="3503"/>
    <cellStyle name="Normal 6 3 3 7 2 5 2 2" xfId="3504"/>
    <cellStyle name="Normal 6 3 3 7 2 5 3" xfId="3505"/>
    <cellStyle name="Normal 6 3 3 7 2 6" xfId="3506"/>
    <cellStyle name="Normal 6 3 3 7 2 6 2" xfId="3507"/>
    <cellStyle name="Normal 6 3 3 7 2 7" xfId="3508"/>
    <cellStyle name="Normal 6 3 3 7 2 7 2" xfId="3509"/>
    <cellStyle name="Normal 6 3 3 7 2 8" xfId="3510"/>
    <cellStyle name="Normal 6 3 3 7 3" xfId="3511"/>
    <cellStyle name="Normal 6 3 3 7 3 2" xfId="3512"/>
    <cellStyle name="Normal 6 3 3 7 3 2 2" xfId="3513"/>
    <cellStyle name="Normal 6 3 3 7 3 2 2 2" xfId="3514"/>
    <cellStyle name="Normal 6 3 3 7 3 2 3" xfId="3515"/>
    <cellStyle name="Normal 6 3 3 7 3 3" xfId="3516"/>
    <cellStyle name="Normal 6 3 3 7 3 3 2" xfId="3517"/>
    <cellStyle name="Normal 6 3 3 7 3 4" xfId="3518"/>
    <cellStyle name="Normal 6 3 3 7 4" xfId="3519"/>
    <cellStyle name="Normal 6 3 3 7 4 2" xfId="3520"/>
    <cellStyle name="Normal 6 3 3 7 4 2 2" xfId="3521"/>
    <cellStyle name="Normal 6 3 3 7 4 2 2 2" xfId="3522"/>
    <cellStyle name="Normal 6 3 3 7 4 2 3" xfId="3523"/>
    <cellStyle name="Normal 6 3 3 7 4 3" xfId="3524"/>
    <cellStyle name="Normal 6 3 3 7 4 3 2" xfId="3525"/>
    <cellStyle name="Normal 6 3 3 7 4 4" xfId="3526"/>
    <cellStyle name="Normal 6 3 3 7 5" xfId="3527"/>
    <cellStyle name="Normal 6 3 3 7 5 2" xfId="3528"/>
    <cellStyle name="Normal 6 3 3 7 5 2 2" xfId="3529"/>
    <cellStyle name="Normal 6 3 3 7 5 3" xfId="3530"/>
    <cellStyle name="Normal 6 3 3 7 6" xfId="3531"/>
    <cellStyle name="Normal 6 3 3 7 6 2" xfId="3532"/>
    <cellStyle name="Normal 6 3 3 7 6 2 2" xfId="3533"/>
    <cellStyle name="Normal 6 3 3 7 6 3" xfId="3534"/>
    <cellStyle name="Normal 6 3 3 7 7" xfId="3535"/>
    <cellStyle name="Normal 6 3 3 7 7 2" xfId="3536"/>
    <cellStyle name="Normal 6 3 3 7 8" xfId="3537"/>
    <cellStyle name="Normal 6 3 3 7 8 2" xfId="3538"/>
    <cellStyle name="Normal 6 3 3 7 9" xfId="3539"/>
    <cellStyle name="Normal 6 3 3 8" xfId="348"/>
    <cellStyle name="Normal 6 3 3 8 2" xfId="3540"/>
    <cellStyle name="Normal 6 3 3 8 2 2" xfId="3541"/>
    <cellStyle name="Normal 6 3 3 8 2 2 2" xfId="3542"/>
    <cellStyle name="Normal 6 3 3 8 2 2 2 2" xfId="3543"/>
    <cellStyle name="Normal 6 3 3 8 2 2 3" xfId="3544"/>
    <cellStyle name="Normal 6 3 3 8 2 3" xfId="3545"/>
    <cellStyle name="Normal 6 3 3 8 2 3 2" xfId="3546"/>
    <cellStyle name="Normal 6 3 3 8 2 4" xfId="3547"/>
    <cellStyle name="Normal 6 3 3 8 3" xfId="3548"/>
    <cellStyle name="Normal 6 3 3 8 3 2" xfId="3549"/>
    <cellStyle name="Normal 6 3 3 8 3 2 2" xfId="3550"/>
    <cellStyle name="Normal 6 3 3 8 3 2 2 2" xfId="3551"/>
    <cellStyle name="Normal 6 3 3 8 3 2 3" xfId="3552"/>
    <cellStyle name="Normal 6 3 3 8 3 3" xfId="3553"/>
    <cellStyle name="Normal 6 3 3 8 3 3 2" xfId="3554"/>
    <cellStyle name="Normal 6 3 3 8 3 4" xfId="3555"/>
    <cellStyle name="Normal 6 3 3 8 4" xfId="3556"/>
    <cellStyle name="Normal 6 3 3 8 4 2" xfId="3557"/>
    <cellStyle name="Normal 6 3 3 8 4 2 2" xfId="3558"/>
    <cellStyle name="Normal 6 3 3 8 4 3" xfId="3559"/>
    <cellStyle name="Normal 6 3 3 8 5" xfId="3560"/>
    <cellStyle name="Normal 6 3 3 8 5 2" xfId="3561"/>
    <cellStyle name="Normal 6 3 3 8 5 2 2" xfId="3562"/>
    <cellStyle name="Normal 6 3 3 8 5 3" xfId="3563"/>
    <cellStyle name="Normal 6 3 3 8 6" xfId="3564"/>
    <cellStyle name="Normal 6 3 3 8 6 2" xfId="3565"/>
    <cellStyle name="Normal 6 3 3 8 7" xfId="3566"/>
    <cellStyle name="Normal 6 3 3 8 7 2" xfId="3567"/>
    <cellStyle name="Normal 6 3 3 8 8" xfId="3568"/>
    <cellStyle name="Normal 6 3 3 9" xfId="3569"/>
    <cellStyle name="Normal 6 3 3 9 2" xfId="3570"/>
    <cellStyle name="Normal 6 3 3 9 2 2" xfId="3571"/>
    <cellStyle name="Normal 6 3 3 9 2 2 2" xfId="3572"/>
    <cellStyle name="Normal 6 3 3 9 2 3" xfId="3573"/>
    <cellStyle name="Normal 6 3 3 9 3" xfId="3574"/>
    <cellStyle name="Normal 6 3 3 9 3 2" xfId="3575"/>
    <cellStyle name="Normal 6 3 3 9 4" xfId="3576"/>
    <cellStyle name="Normal 6 3 4" xfId="188"/>
    <cellStyle name="Normal 6 3 4 10" xfId="3577"/>
    <cellStyle name="Normal 6 3 4 10 2" xfId="3578"/>
    <cellStyle name="Normal 6 3 4 11" xfId="3579"/>
    <cellStyle name="Normal 6 3 4 2" xfId="229"/>
    <cellStyle name="Normal 6 3 4 2 10" xfId="3580"/>
    <cellStyle name="Normal 6 3 4 2 2" xfId="330"/>
    <cellStyle name="Normal 6 3 4 2 2 2" xfId="398"/>
    <cellStyle name="Normal 6 3 4 2 2 2 2" xfId="3581"/>
    <cellStyle name="Normal 6 3 4 2 2 2 2 2" xfId="3582"/>
    <cellStyle name="Normal 6 3 4 2 2 2 2 2 2" xfId="3583"/>
    <cellStyle name="Normal 6 3 4 2 2 2 2 2 2 2" xfId="3584"/>
    <cellStyle name="Normal 6 3 4 2 2 2 2 2 3" xfId="3585"/>
    <cellStyle name="Normal 6 3 4 2 2 2 2 3" xfId="3586"/>
    <cellStyle name="Normal 6 3 4 2 2 2 2 3 2" xfId="3587"/>
    <cellStyle name="Normal 6 3 4 2 2 2 2 4" xfId="3588"/>
    <cellStyle name="Normal 6 3 4 2 2 2 3" xfId="3589"/>
    <cellStyle name="Normal 6 3 4 2 2 2 3 2" xfId="3590"/>
    <cellStyle name="Normal 6 3 4 2 2 2 3 2 2" xfId="3591"/>
    <cellStyle name="Normal 6 3 4 2 2 2 3 2 2 2" xfId="3592"/>
    <cellStyle name="Normal 6 3 4 2 2 2 3 2 3" xfId="3593"/>
    <cellStyle name="Normal 6 3 4 2 2 2 3 3" xfId="3594"/>
    <cellStyle name="Normal 6 3 4 2 2 2 3 3 2" xfId="3595"/>
    <cellStyle name="Normal 6 3 4 2 2 2 3 4" xfId="3596"/>
    <cellStyle name="Normal 6 3 4 2 2 2 4" xfId="3597"/>
    <cellStyle name="Normal 6 3 4 2 2 2 4 2" xfId="3598"/>
    <cellStyle name="Normal 6 3 4 2 2 2 4 2 2" xfId="3599"/>
    <cellStyle name="Normal 6 3 4 2 2 2 4 3" xfId="3600"/>
    <cellStyle name="Normal 6 3 4 2 2 2 5" xfId="3601"/>
    <cellStyle name="Normal 6 3 4 2 2 2 5 2" xfId="3602"/>
    <cellStyle name="Normal 6 3 4 2 2 2 5 2 2" xfId="3603"/>
    <cellStyle name="Normal 6 3 4 2 2 2 5 3" xfId="3604"/>
    <cellStyle name="Normal 6 3 4 2 2 2 6" xfId="3605"/>
    <cellStyle name="Normal 6 3 4 2 2 2 6 2" xfId="3606"/>
    <cellStyle name="Normal 6 3 4 2 2 2 7" xfId="3607"/>
    <cellStyle name="Normal 6 3 4 2 2 2 7 2" xfId="3608"/>
    <cellStyle name="Normal 6 3 4 2 2 2 8" xfId="3609"/>
    <cellStyle name="Normal 6 3 4 2 2 3" xfId="3610"/>
    <cellStyle name="Normal 6 3 4 2 2 3 2" xfId="3611"/>
    <cellStyle name="Normal 6 3 4 2 2 3 2 2" xfId="3612"/>
    <cellStyle name="Normal 6 3 4 2 2 3 2 2 2" xfId="3613"/>
    <cellStyle name="Normal 6 3 4 2 2 3 2 3" xfId="3614"/>
    <cellStyle name="Normal 6 3 4 2 2 3 3" xfId="3615"/>
    <cellStyle name="Normal 6 3 4 2 2 3 3 2" xfId="3616"/>
    <cellStyle name="Normal 6 3 4 2 2 3 4" xfId="3617"/>
    <cellStyle name="Normal 6 3 4 2 2 4" xfId="3618"/>
    <cellStyle name="Normal 6 3 4 2 2 4 2" xfId="3619"/>
    <cellStyle name="Normal 6 3 4 2 2 4 2 2" xfId="3620"/>
    <cellStyle name="Normal 6 3 4 2 2 4 2 2 2" xfId="3621"/>
    <cellStyle name="Normal 6 3 4 2 2 4 2 3" xfId="3622"/>
    <cellStyle name="Normal 6 3 4 2 2 4 3" xfId="3623"/>
    <cellStyle name="Normal 6 3 4 2 2 4 3 2" xfId="3624"/>
    <cellStyle name="Normal 6 3 4 2 2 4 4" xfId="3625"/>
    <cellStyle name="Normal 6 3 4 2 2 5" xfId="3626"/>
    <cellStyle name="Normal 6 3 4 2 2 5 2" xfId="3627"/>
    <cellStyle name="Normal 6 3 4 2 2 5 2 2" xfId="3628"/>
    <cellStyle name="Normal 6 3 4 2 2 5 3" xfId="3629"/>
    <cellStyle name="Normal 6 3 4 2 2 6" xfId="3630"/>
    <cellStyle name="Normal 6 3 4 2 2 6 2" xfId="3631"/>
    <cellStyle name="Normal 6 3 4 2 2 6 2 2" xfId="3632"/>
    <cellStyle name="Normal 6 3 4 2 2 6 3" xfId="3633"/>
    <cellStyle name="Normal 6 3 4 2 2 7" xfId="3634"/>
    <cellStyle name="Normal 6 3 4 2 2 7 2" xfId="3635"/>
    <cellStyle name="Normal 6 3 4 2 2 8" xfId="3636"/>
    <cellStyle name="Normal 6 3 4 2 2 8 2" xfId="3637"/>
    <cellStyle name="Normal 6 3 4 2 2 9" xfId="3638"/>
    <cellStyle name="Normal 6 3 4 2 3" xfId="362"/>
    <cellStyle name="Normal 6 3 4 2 3 2" xfId="3639"/>
    <cellStyle name="Normal 6 3 4 2 3 2 2" xfId="3640"/>
    <cellStyle name="Normal 6 3 4 2 3 2 2 2" xfId="3641"/>
    <cellStyle name="Normal 6 3 4 2 3 2 2 2 2" xfId="3642"/>
    <cellStyle name="Normal 6 3 4 2 3 2 2 3" xfId="3643"/>
    <cellStyle name="Normal 6 3 4 2 3 2 3" xfId="3644"/>
    <cellStyle name="Normal 6 3 4 2 3 2 3 2" xfId="3645"/>
    <cellStyle name="Normal 6 3 4 2 3 2 4" xfId="3646"/>
    <cellStyle name="Normal 6 3 4 2 3 3" xfId="3647"/>
    <cellStyle name="Normal 6 3 4 2 3 3 2" xfId="3648"/>
    <cellStyle name="Normal 6 3 4 2 3 3 2 2" xfId="3649"/>
    <cellStyle name="Normal 6 3 4 2 3 3 2 2 2" xfId="3650"/>
    <cellStyle name="Normal 6 3 4 2 3 3 2 3" xfId="3651"/>
    <cellStyle name="Normal 6 3 4 2 3 3 3" xfId="3652"/>
    <cellStyle name="Normal 6 3 4 2 3 3 3 2" xfId="3653"/>
    <cellStyle name="Normal 6 3 4 2 3 3 4" xfId="3654"/>
    <cellStyle name="Normal 6 3 4 2 3 4" xfId="3655"/>
    <cellStyle name="Normal 6 3 4 2 3 4 2" xfId="3656"/>
    <cellStyle name="Normal 6 3 4 2 3 4 2 2" xfId="3657"/>
    <cellStyle name="Normal 6 3 4 2 3 4 3" xfId="3658"/>
    <cellStyle name="Normal 6 3 4 2 3 5" xfId="3659"/>
    <cellStyle name="Normal 6 3 4 2 3 5 2" xfId="3660"/>
    <cellStyle name="Normal 6 3 4 2 3 5 2 2" xfId="3661"/>
    <cellStyle name="Normal 6 3 4 2 3 5 3" xfId="3662"/>
    <cellStyle name="Normal 6 3 4 2 3 6" xfId="3663"/>
    <cellStyle name="Normal 6 3 4 2 3 6 2" xfId="3664"/>
    <cellStyle name="Normal 6 3 4 2 3 7" xfId="3665"/>
    <cellStyle name="Normal 6 3 4 2 3 7 2" xfId="3666"/>
    <cellStyle name="Normal 6 3 4 2 3 8" xfId="3667"/>
    <cellStyle name="Normal 6 3 4 2 4" xfId="3668"/>
    <cellStyle name="Normal 6 3 4 2 4 2" xfId="3669"/>
    <cellStyle name="Normal 6 3 4 2 4 2 2" xfId="3670"/>
    <cellStyle name="Normal 6 3 4 2 4 2 2 2" xfId="3671"/>
    <cellStyle name="Normal 6 3 4 2 4 2 3" xfId="3672"/>
    <cellStyle name="Normal 6 3 4 2 4 3" xfId="3673"/>
    <cellStyle name="Normal 6 3 4 2 4 3 2" xfId="3674"/>
    <cellStyle name="Normal 6 3 4 2 4 4" xfId="3675"/>
    <cellStyle name="Normal 6 3 4 2 5" xfId="3676"/>
    <cellStyle name="Normal 6 3 4 2 5 2" xfId="3677"/>
    <cellStyle name="Normal 6 3 4 2 5 2 2" xfId="3678"/>
    <cellStyle name="Normal 6 3 4 2 5 2 2 2" xfId="3679"/>
    <cellStyle name="Normal 6 3 4 2 5 2 3" xfId="3680"/>
    <cellStyle name="Normal 6 3 4 2 5 3" xfId="3681"/>
    <cellStyle name="Normal 6 3 4 2 5 3 2" xfId="3682"/>
    <cellStyle name="Normal 6 3 4 2 5 4" xfId="3683"/>
    <cellStyle name="Normal 6 3 4 2 6" xfId="3684"/>
    <cellStyle name="Normal 6 3 4 2 6 2" xfId="3685"/>
    <cellStyle name="Normal 6 3 4 2 6 2 2" xfId="3686"/>
    <cellStyle name="Normal 6 3 4 2 6 3" xfId="3687"/>
    <cellStyle name="Normal 6 3 4 2 7" xfId="3688"/>
    <cellStyle name="Normal 6 3 4 2 7 2" xfId="3689"/>
    <cellStyle name="Normal 6 3 4 2 7 2 2" xfId="3690"/>
    <cellStyle name="Normal 6 3 4 2 7 3" xfId="3691"/>
    <cellStyle name="Normal 6 3 4 2 8" xfId="3692"/>
    <cellStyle name="Normal 6 3 4 2 8 2" xfId="3693"/>
    <cellStyle name="Normal 6 3 4 2 9" xfId="3694"/>
    <cellStyle name="Normal 6 3 4 2 9 2" xfId="3695"/>
    <cellStyle name="Normal 6 3 4 3" xfId="244"/>
    <cellStyle name="Normal 6 3 4 3 2" xfId="377"/>
    <cellStyle name="Normal 6 3 4 3 2 2" xfId="3696"/>
    <cellStyle name="Normal 6 3 4 3 2 2 2" xfId="3697"/>
    <cellStyle name="Normal 6 3 4 3 2 2 2 2" xfId="3698"/>
    <cellStyle name="Normal 6 3 4 3 2 2 2 2 2" xfId="3699"/>
    <cellStyle name="Normal 6 3 4 3 2 2 2 3" xfId="3700"/>
    <cellStyle name="Normal 6 3 4 3 2 2 3" xfId="3701"/>
    <cellStyle name="Normal 6 3 4 3 2 2 3 2" xfId="3702"/>
    <cellStyle name="Normal 6 3 4 3 2 2 4" xfId="3703"/>
    <cellStyle name="Normal 6 3 4 3 2 3" xfId="3704"/>
    <cellStyle name="Normal 6 3 4 3 2 3 2" xfId="3705"/>
    <cellStyle name="Normal 6 3 4 3 2 3 2 2" xfId="3706"/>
    <cellStyle name="Normal 6 3 4 3 2 3 2 2 2" xfId="3707"/>
    <cellStyle name="Normal 6 3 4 3 2 3 2 3" xfId="3708"/>
    <cellStyle name="Normal 6 3 4 3 2 3 3" xfId="3709"/>
    <cellStyle name="Normal 6 3 4 3 2 3 3 2" xfId="3710"/>
    <cellStyle name="Normal 6 3 4 3 2 3 4" xfId="3711"/>
    <cellStyle name="Normal 6 3 4 3 2 4" xfId="3712"/>
    <cellStyle name="Normal 6 3 4 3 2 4 2" xfId="3713"/>
    <cellStyle name="Normal 6 3 4 3 2 4 2 2" xfId="3714"/>
    <cellStyle name="Normal 6 3 4 3 2 4 3" xfId="3715"/>
    <cellStyle name="Normal 6 3 4 3 2 5" xfId="3716"/>
    <cellStyle name="Normal 6 3 4 3 2 5 2" xfId="3717"/>
    <cellStyle name="Normal 6 3 4 3 2 5 2 2" xfId="3718"/>
    <cellStyle name="Normal 6 3 4 3 2 5 3" xfId="3719"/>
    <cellStyle name="Normal 6 3 4 3 2 6" xfId="3720"/>
    <cellStyle name="Normal 6 3 4 3 2 6 2" xfId="3721"/>
    <cellStyle name="Normal 6 3 4 3 2 7" xfId="3722"/>
    <cellStyle name="Normal 6 3 4 3 2 7 2" xfId="3723"/>
    <cellStyle name="Normal 6 3 4 3 2 8" xfId="3724"/>
    <cellStyle name="Normal 6 3 4 3 3" xfId="3725"/>
    <cellStyle name="Normal 6 3 4 3 3 2" xfId="3726"/>
    <cellStyle name="Normal 6 3 4 3 3 2 2" xfId="3727"/>
    <cellStyle name="Normal 6 3 4 3 3 2 2 2" xfId="3728"/>
    <cellStyle name="Normal 6 3 4 3 3 2 3" xfId="3729"/>
    <cellStyle name="Normal 6 3 4 3 3 3" xfId="3730"/>
    <cellStyle name="Normal 6 3 4 3 3 3 2" xfId="3731"/>
    <cellStyle name="Normal 6 3 4 3 3 4" xfId="3732"/>
    <cellStyle name="Normal 6 3 4 3 4" xfId="3733"/>
    <cellStyle name="Normal 6 3 4 3 4 2" xfId="3734"/>
    <cellStyle name="Normal 6 3 4 3 4 2 2" xfId="3735"/>
    <cellStyle name="Normal 6 3 4 3 4 2 2 2" xfId="3736"/>
    <cellStyle name="Normal 6 3 4 3 4 2 3" xfId="3737"/>
    <cellStyle name="Normal 6 3 4 3 4 3" xfId="3738"/>
    <cellStyle name="Normal 6 3 4 3 4 3 2" xfId="3739"/>
    <cellStyle name="Normal 6 3 4 3 4 4" xfId="3740"/>
    <cellStyle name="Normal 6 3 4 3 5" xfId="3741"/>
    <cellStyle name="Normal 6 3 4 3 5 2" xfId="3742"/>
    <cellStyle name="Normal 6 3 4 3 5 2 2" xfId="3743"/>
    <cellStyle name="Normal 6 3 4 3 5 3" xfId="3744"/>
    <cellStyle name="Normal 6 3 4 3 6" xfId="3745"/>
    <cellStyle name="Normal 6 3 4 3 6 2" xfId="3746"/>
    <cellStyle name="Normal 6 3 4 3 6 2 2" xfId="3747"/>
    <cellStyle name="Normal 6 3 4 3 6 3" xfId="3748"/>
    <cellStyle name="Normal 6 3 4 3 7" xfId="3749"/>
    <cellStyle name="Normal 6 3 4 3 7 2" xfId="3750"/>
    <cellStyle name="Normal 6 3 4 3 8" xfId="3751"/>
    <cellStyle name="Normal 6 3 4 3 8 2" xfId="3752"/>
    <cellStyle name="Normal 6 3 4 3 9" xfId="3753"/>
    <cellStyle name="Normal 6 3 4 4" xfId="353"/>
    <cellStyle name="Normal 6 3 4 4 2" xfId="3754"/>
    <cellStyle name="Normal 6 3 4 4 2 2" xfId="3755"/>
    <cellStyle name="Normal 6 3 4 4 2 2 2" xfId="3756"/>
    <cellStyle name="Normal 6 3 4 4 2 2 2 2" xfId="3757"/>
    <cellStyle name="Normal 6 3 4 4 2 2 3" xfId="3758"/>
    <cellStyle name="Normal 6 3 4 4 2 3" xfId="3759"/>
    <cellStyle name="Normal 6 3 4 4 2 3 2" xfId="3760"/>
    <cellStyle name="Normal 6 3 4 4 2 4" xfId="3761"/>
    <cellStyle name="Normal 6 3 4 4 3" xfId="3762"/>
    <cellStyle name="Normal 6 3 4 4 3 2" xfId="3763"/>
    <cellStyle name="Normal 6 3 4 4 3 2 2" xfId="3764"/>
    <cellStyle name="Normal 6 3 4 4 3 2 2 2" xfId="3765"/>
    <cellStyle name="Normal 6 3 4 4 3 2 3" xfId="3766"/>
    <cellStyle name="Normal 6 3 4 4 3 3" xfId="3767"/>
    <cellStyle name="Normal 6 3 4 4 3 3 2" xfId="3768"/>
    <cellStyle name="Normal 6 3 4 4 3 4" xfId="3769"/>
    <cellStyle name="Normal 6 3 4 4 4" xfId="3770"/>
    <cellStyle name="Normal 6 3 4 4 4 2" xfId="3771"/>
    <cellStyle name="Normal 6 3 4 4 4 2 2" xfId="3772"/>
    <cellStyle name="Normal 6 3 4 4 4 3" xfId="3773"/>
    <cellStyle name="Normal 6 3 4 4 5" xfId="3774"/>
    <cellStyle name="Normal 6 3 4 4 5 2" xfId="3775"/>
    <cellStyle name="Normal 6 3 4 4 5 2 2" xfId="3776"/>
    <cellStyle name="Normal 6 3 4 4 5 3" xfId="3777"/>
    <cellStyle name="Normal 6 3 4 4 6" xfId="3778"/>
    <cellStyle name="Normal 6 3 4 4 6 2" xfId="3779"/>
    <cellStyle name="Normal 6 3 4 4 7" xfId="3780"/>
    <cellStyle name="Normal 6 3 4 4 7 2" xfId="3781"/>
    <cellStyle name="Normal 6 3 4 4 8" xfId="3782"/>
    <cellStyle name="Normal 6 3 4 5" xfId="3783"/>
    <cellStyle name="Normal 6 3 4 5 2" xfId="3784"/>
    <cellStyle name="Normal 6 3 4 5 2 2" xfId="3785"/>
    <cellStyle name="Normal 6 3 4 5 2 2 2" xfId="3786"/>
    <cellStyle name="Normal 6 3 4 5 2 3" xfId="3787"/>
    <cellStyle name="Normal 6 3 4 5 3" xfId="3788"/>
    <cellStyle name="Normal 6 3 4 5 3 2" xfId="3789"/>
    <cellStyle name="Normal 6 3 4 5 4" xfId="3790"/>
    <cellStyle name="Normal 6 3 4 6" xfId="3791"/>
    <cellStyle name="Normal 6 3 4 6 2" xfId="3792"/>
    <cellStyle name="Normal 6 3 4 6 2 2" xfId="3793"/>
    <cellStyle name="Normal 6 3 4 6 2 2 2" xfId="3794"/>
    <cellStyle name="Normal 6 3 4 6 2 3" xfId="3795"/>
    <cellStyle name="Normal 6 3 4 6 3" xfId="3796"/>
    <cellStyle name="Normal 6 3 4 6 3 2" xfId="3797"/>
    <cellStyle name="Normal 6 3 4 6 4" xfId="3798"/>
    <cellStyle name="Normal 6 3 4 7" xfId="3799"/>
    <cellStyle name="Normal 6 3 4 7 2" xfId="3800"/>
    <cellStyle name="Normal 6 3 4 7 2 2" xfId="3801"/>
    <cellStyle name="Normal 6 3 4 7 3" xfId="3802"/>
    <cellStyle name="Normal 6 3 4 8" xfId="3803"/>
    <cellStyle name="Normal 6 3 4 8 2" xfId="3804"/>
    <cellStyle name="Normal 6 3 4 8 2 2" xfId="3805"/>
    <cellStyle name="Normal 6 3 4 8 3" xfId="3806"/>
    <cellStyle name="Normal 6 3 4 9" xfId="3807"/>
    <cellStyle name="Normal 6 3 4 9 2" xfId="3808"/>
    <cellStyle name="Normal 6 3 5" xfId="189"/>
    <cellStyle name="Normal 6 3 5 10" xfId="3809"/>
    <cellStyle name="Normal 6 3 5 10 2" xfId="3810"/>
    <cellStyle name="Normal 6 3 5 11" xfId="3811"/>
    <cellStyle name="Normal 6 3 5 2" xfId="228"/>
    <cellStyle name="Normal 6 3 5 2 10" xfId="3812"/>
    <cellStyle name="Normal 6 3 5 2 2" xfId="331"/>
    <cellStyle name="Normal 6 3 5 2 2 2" xfId="399"/>
    <cellStyle name="Normal 6 3 5 2 2 2 2" xfId="3813"/>
    <cellStyle name="Normal 6 3 5 2 2 2 2 2" xfId="3814"/>
    <cellStyle name="Normal 6 3 5 2 2 2 2 2 2" xfId="3815"/>
    <cellStyle name="Normal 6 3 5 2 2 2 2 2 2 2" xfId="3816"/>
    <cellStyle name="Normal 6 3 5 2 2 2 2 2 3" xfId="3817"/>
    <cellStyle name="Normal 6 3 5 2 2 2 2 3" xfId="3818"/>
    <cellStyle name="Normal 6 3 5 2 2 2 2 3 2" xfId="3819"/>
    <cellStyle name="Normal 6 3 5 2 2 2 2 4" xfId="3820"/>
    <cellStyle name="Normal 6 3 5 2 2 2 3" xfId="3821"/>
    <cellStyle name="Normal 6 3 5 2 2 2 3 2" xfId="3822"/>
    <cellStyle name="Normal 6 3 5 2 2 2 3 2 2" xfId="3823"/>
    <cellStyle name="Normal 6 3 5 2 2 2 3 2 2 2" xfId="3824"/>
    <cellStyle name="Normal 6 3 5 2 2 2 3 2 3" xfId="3825"/>
    <cellStyle name="Normal 6 3 5 2 2 2 3 3" xfId="3826"/>
    <cellStyle name="Normal 6 3 5 2 2 2 3 3 2" xfId="3827"/>
    <cellStyle name="Normal 6 3 5 2 2 2 3 4" xfId="3828"/>
    <cellStyle name="Normal 6 3 5 2 2 2 4" xfId="3829"/>
    <cellStyle name="Normal 6 3 5 2 2 2 4 2" xfId="3830"/>
    <cellStyle name="Normal 6 3 5 2 2 2 4 2 2" xfId="3831"/>
    <cellStyle name="Normal 6 3 5 2 2 2 4 3" xfId="3832"/>
    <cellStyle name="Normal 6 3 5 2 2 2 5" xfId="3833"/>
    <cellStyle name="Normal 6 3 5 2 2 2 5 2" xfId="3834"/>
    <cellStyle name="Normal 6 3 5 2 2 2 5 2 2" xfId="3835"/>
    <cellStyle name="Normal 6 3 5 2 2 2 5 3" xfId="3836"/>
    <cellStyle name="Normal 6 3 5 2 2 2 6" xfId="3837"/>
    <cellStyle name="Normal 6 3 5 2 2 2 6 2" xfId="3838"/>
    <cellStyle name="Normal 6 3 5 2 2 2 7" xfId="3839"/>
    <cellStyle name="Normal 6 3 5 2 2 2 7 2" xfId="3840"/>
    <cellStyle name="Normal 6 3 5 2 2 2 8" xfId="3841"/>
    <cellStyle name="Normal 6 3 5 2 2 3" xfId="3842"/>
    <cellStyle name="Normal 6 3 5 2 2 3 2" xfId="3843"/>
    <cellStyle name="Normal 6 3 5 2 2 3 2 2" xfId="3844"/>
    <cellStyle name="Normal 6 3 5 2 2 3 2 2 2" xfId="3845"/>
    <cellStyle name="Normal 6 3 5 2 2 3 2 3" xfId="3846"/>
    <cellStyle name="Normal 6 3 5 2 2 3 3" xfId="3847"/>
    <cellStyle name="Normal 6 3 5 2 2 3 3 2" xfId="3848"/>
    <cellStyle name="Normal 6 3 5 2 2 3 4" xfId="3849"/>
    <cellStyle name="Normal 6 3 5 2 2 4" xfId="3850"/>
    <cellStyle name="Normal 6 3 5 2 2 4 2" xfId="3851"/>
    <cellStyle name="Normal 6 3 5 2 2 4 2 2" xfId="3852"/>
    <cellStyle name="Normal 6 3 5 2 2 4 2 2 2" xfId="3853"/>
    <cellStyle name="Normal 6 3 5 2 2 4 2 3" xfId="3854"/>
    <cellStyle name="Normal 6 3 5 2 2 4 3" xfId="3855"/>
    <cellStyle name="Normal 6 3 5 2 2 4 3 2" xfId="3856"/>
    <cellStyle name="Normal 6 3 5 2 2 4 4" xfId="3857"/>
    <cellStyle name="Normal 6 3 5 2 2 5" xfId="3858"/>
    <cellStyle name="Normal 6 3 5 2 2 5 2" xfId="3859"/>
    <cellStyle name="Normal 6 3 5 2 2 5 2 2" xfId="3860"/>
    <cellStyle name="Normal 6 3 5 2 2 5 3" xfId="3861"/>
    <cellStyle name="Normal 6 3 5 2 2 6" xfId="3862"/>
    <cellStyle name="Normal 6 3 5 2 2 6 2" xfId="3863"/>
    <cellStyle name="Normal 6 3 5 2 2 6 2 2" xfId="3864"/>
    <cellStyle name="Normal 6 3 5 2 2 6 3" xfId="3865"/>
    <cellStyle name="Normal 6 3 5 2 2 7" xfId="3866"/>
    <cellStyle name="Normal 6 3 5 2 2 7 2" xfId="3867"/>
    <cellStyle name="Normal 6 3 5 2 2 8" xfId="3868"/>
    <cellStyle name="Normal 6 3 5 2 2 8 2" xfId="3869"/>
    <cellStyle name="Normal 6 3 5 2 2 9" xfId="3870"/>
    <cellStyle name="Normal 6 3 5 2 3" xfId="361"/>
    <cellStyle name="Normal 6 3 5 2 3 2" xfId="3871"/>
    <cellStyle name="Normal 6 3 5 2 3 2 2" xfId="3872"/>
    <cellStyle name="Normal 6 3 5 2 3 2 2 2" xfId="3873"/>
    <cellStyle name="Normal 6 3 5 2 3 2 2 2 2" xfId="3874"/>
    <cellStyle name="Normal 6 3 5 2 3 2 2 3" xfId="3875"/>
    <cellStyle name="Normal 6 3 5 2 3 2 3" xfId="3876"/>
    <cellStyle name="Normal 6 3 5 2 3 2 3 2" xfId="3877"/>
    <cellStyle name="Normal 6 3 5 2 3 2 4" xfId="3878"/>
    <cellStyle name="Normal 6 3 5 2 3 3" xfId="3879"/>
    <cellStyle name="Normal 6 3 5 2 3 3 2" xfId="3880"/>
    <cellStyle name="Normal 6 3 5 2 3 3 2 2" xfId="3881"/>
    <cellStyle name="Normal 6 3 5 2 3 3 2 2 2" xfId="3882"/>
    <cellStyle name="Normal 6 3 5 2 3 3 2 3" xfId="3883"/>
    <cellStyle name="Normal 6 3 5 2 3 3 3" xfId="3884"/>
    <cellStyle name="Normal 6 3 5 2 3 3 3 2" xfId="3885"/>
    <cellStyle name="Normal 6 3 5 2 3 3 4" xfId="3886"/>
    <cellStyle name="Normal 6 3 5 2 3 4" xfId="3887"/>
    <cellStyle name="Normal 6 3 5 2 3 4 2" xfId="3888"/>
    <cellStyle name="Normal 6 3 5 2 3 4 2 2" xfId="3889"/>
    <cellStyle name="Normal 6 3 5 2 3 4 3" xfId="3890"/>
    <cellStyle name="Normal 6 3 5 2 3 5" xfId="3891"/>
    <cellStyle name="Normal 6 3 5 2 3 5 2" xfId="3892"/>
    <cellStyle name="Normal 6 3 5 2 3 5 2 2" xfId="3893"/>
    <cellStyle name="Normal 6 3 5 2 3 5 3" xfId="3894"/>
    <cellStyle name="Normal 6 3 5 2 3 6" xfId="3895"/>
    <cellStyle name="Normal 6 3 5 2 3 6 2" xfId="3896"/>
    <cellStyle name="Normal 6 3 5 2 3 7" xfId="3897"/>
    <cellStyle name="Normal 6 3 5 2 3 7 2" xfId="3898"/>
    <cellStyle name="Normal 6 3 5 2 3 8" xfId="3899"/>
    <cellStyle name="Normal 6 3 5 2 4" xfId="3900"/>
    <cellStyle name="Normal 6 3 5 2 4 2" xfId="3901"/>
    <cellStyle name="Normal 6 3 5 2 4 2 2" xfId="3902"/>
    <cellStyle name="Normal 6 3 5 2 4 2 2 2" xfId="3903"/>
    <cellStyle name="Normal 6 3 5 2 4 2 3" xfId="3904"/>
    <cellStyle name="Normal 6 3 5 2 4 3" xfId="3905"/>
    <cellStyle name="Normal 6 3 5 2 4 3 2" xfId="3906"/>
    <cellStyle name="Normal 6 3 5 2 4 4" xfId="3907"/>
    <cellStyle name="Normal 6 3 5 2 5" xfId="3908"/>
    <cellStyle name="Normal 6 3 5 2 5 2" xfId="3909"/>
    <cellStyle name="Normal 6 3 5 2 5 2 2" xfId="3910"/>
    <cellStyle name="Normal 6 3 5 2 5 2 2 2" xfId="3911"/>
    <cellStyle name="Normal 6 3 5 2 5 2 3" xfId="3912"/>
    <cellStyle name="Normal 6 3 5 2 5 3" xfId="3913"/>
    <cellStyle name="Normal 6 3 5 2 5 3 2" xfId="3914"/>
    <cellStyle name="Normal 6 3 5 2 5 4" xfId="3915"/>
    <cellStyle name="Normal 6 3 5 2 6" xfId="3916"/>
    <cellStyle name="Normal 6 3 5 2 6 2" xfId="3917"/>
    <cellStyle name="Normal 6 3 5 2 6 2 2" xfId="3918"/>
    <cellStyle name="Normal 6 3 5 2 6 3" xfId="3919"/>
    <cellStyle name="Normal 6 3 5 2 7" xfId="3920"/>
    <cellStyle name="Normal 6 3 5 2 7 2" xfId="3921"/>
    <cellStyle name="Normal 6 3 5 2 7 2 2" xfId="3922"/>
    <cellStyle name="Normal 6 3 5 2 7 3" xfId="3923"/>
    <cellStyle name="Normal 6 3 5 2 8" xfId="3924"/>
    <cellStyle name="Normal 6 3 5 2 8 2" xfId="3925"/>
    <cellStyle name="Normal 6 3 5 2 9" xfId="3926"/>
    <cellStyle name="Normal 6 3 5 2 9 2" xfId="3927"/>
    <cellStyle name="Normal 6 3 5 3" xfId="243"/>
    <cellStyle name="Normal 6 3 5 3 2" xfId="376"/>
    <cellStyle name="Normal 6 3 5 3 2 2" xfId="3928"/>
    <cellStyle name="Normal 6 3 5 3 2 2 2" xfId="3929"/>
    <cellStyle name="Normal 6 3 5 3 2 2 2 2" xfId="3930"/>
    <cellStyle name="Normal 6 3 5 3 2 2 2 2 2" xfId="3931"/>
    <cellStyle name="Normal 6 3 5 3 2 2 2 3" xfId="3932"/>
    <cellStyle name="Normal 6 3 5 3 2 2 3" xfId="3933"/>
    <cellStyle name="Normal 6 3 5 3 2 2 3 2" xfId="3934"/>
    <cellStyle name="Normal 6 3 5 3 2 2 4" xfId="3935"/>
    <cellStyle name="Normal 6 3 5 3 2 3" xfId="3936"/>
    <cellStyle name="Normal 6 3 5 3 2 3 2" xfId="3937"/>
    <cellStyle name="Normal 6 3 5 3 2 3 2 2" xfId="3938"/>
    <cellStyle name="Normal 6 3 5 3 2 3 2 2 2" xfId="3939"/>
    <cellStyle name="Normal 6 3 5 3 2 3 2 3" xfId="3940"/>
    <cellStyle name="Normal 6 3 5 3 2 3 3" xfId="3941"/>
    <cellStyle name="Normal 6 3 5 3 2 3 3 2" xfId="3942"/>
    <cellStyle name="Normal 6 3 5 3 2 3 4" xfId="3943"/>
    <cellStyle name="Normal 6 3 5 3 2 4" xfId="3944"/>
    <cellStyle name="Normal 6 3 5 3 2 4 2" xfId="3945"/>
    <cellStyle name="Normal 6 3 5 3 2 4 2 2" xfId="3946"/>
    <cellStyle name="Normal 6 3 5 3 2 4 3" xfId="3947"/>
    <cellStyle name="Normal 6 3 5 3 2 5" xfId="3948"/>
    <cellStyle name="Normal 6 3 5 3 2 5 2" xfId="3949"/>
    <cellStyle name="Normal 6 3 5 3 2 5 2 2" xfId="3950"/>
    <cellStyle name="Normal 6 3 5 3 2 5 3" xfId="3951"/>
    <cellStyle name="Normal 6 3 5 3 2 6" xfId="3952"/>
    <cellStyle name="Normal 6 3 5 3 2 6 2" xfId="3953"/>
    <cellStyle name="Normal 6 3 5 3 2 7" xfId="3954"/>
    <cellStyle name="Normal 6 3 5 3 2 7 2" xfId="3955"/>
    <cellStyle name="Normal 6 3 5 3 2 8" xfId="3956"/>
    <cellStyle name="Normal 6 3 5 3 3" xfId="3957"/>
    <cellStyle name="Normal 6 3 5 3 3 2" xfId="3958"/>
    <cellStyle name="Normal 6 3 5 3 3 2 2" xfId="3959"/>
    <cellStyle name="Normal 6 3 5 3 3 2 2 2" xfId="3960"/>
    <cellStyle name="Normal 6 3 5 3 3 2 3" xfId="3961"/>
    <cellStyle name="Normal 6 3 5 3 3 3" xfId="3962"/>
    <cellStyle name="Normal 6 3 5 3 3 3 2" xfId="3963"/>
    <cellStyle name="Normal 6 3 5 3 3 4" xfId="3964"/>
    <cellStyle name="Normal 6 3 5 3 4" xfId="3965"/>
    <cellStyle name="Normal 6 3 5 3 4 2" xfId="3966"/>
    <cellStyle name="Normal 6 3 5 3 4 2 2" xfId="3967"/>
    <cellStyle name="Normal 6 3 5 3 4 2 2 2" xfId="3968"/>
    <cellStyle name="Normal 6 3 5 3 4 2 3" xfId="3969"/>
    <cellStyle name="Normal 6 3 5 3 4 3" xfId="3970"/>
    <cellStyle name="Normal 6 3 5 3 4 3 2" xfId="3971"/>
    <cellStyle name="Normal 6 3 5 3 4 4" xfId="3972"/>
    <cellStyle name="Normal 6 3 5 3 5" xfId="3973"/>
    <cellStyle name="Normal 6 3 5 3 5 2" xfId="3974"/>
    <cellStyle name="Normal 6 3 5 3 5 2 2" xfId="3975"/>
    <cellStyle name="Normal 6 3 5 3 5 3" xfId="3976"/>
    <cellStyle name="Normal 6 3 5 3 6" xfId="3977"/>
    <cellStyle name="Normal 6 3 5 3 6 2" xfId="3978"/>
    <cellStyle name="Normal 6 3 5 3 6 2 2" xfId="3979"/>
    <cellStyle name="Normal 6 3 5 3 6 3" xfId="3980"/>
    <cellStyle name="Normal 6 3 5 3 7" xfId="3981"/>
    <cellStyle name="Normal 6 3 5 3 7 2" xfId="3982"/>
    <cellStyle name="Normal 6 3 5 3 8" xfId="3983"/>
    <cellStyle name="Normal 6 3 5 3 8 2" xfId="3984"/>
    <cellStyle name="Normal 6 3 5 3 9" xfId="3985"/>
    <cellStyle name="Normal 6 3 5 4" xfId="354"/>
    <cellStyle name="Normal 6 3 5 4 2" xfId="3986"/>
    <cellStyle name="Normal 6 3 5 4 2 2" xfId="3987"/>
    <cellStyle name="Normal 6 3 5 4 2 2 2" xfId="3988"/>
    <cellStyle name="Normal 6 3 5 4 2 2 2 2" xfId="3989"/>
    <cellStyle name="Normal 6 3 5 4 2 2 3" xfId="3990"/>
    <cellStyle name="Normal 6 3 5 4 2 3" xfId="3991"/>
    <cellStyle name="Normal 6 3 5 4 2 3 2" xfId="3992"/>
    <cellStyle name="Normal 6 3 5 4 2 4" xfId="3993"/>
    <cellStyle name="Normal 6 3 5 4 3" xfId="3994"/>
    <cellStyle name="Normal 6 3 5 4 3 2" xfId="3995"/>
    <cellStyle name="Normal 6 3 5 4 3 2 2" xfId="3996"/>
    <cellStyle name="Normal 6 3 5 4 3 2 2 2" xfId="3997"/>
    <cellStyle name="Normal 6 3 5 4 3 2 3" xfId="3998"/>
    <cellStyle name="Normal 6 3 5 4 3 3" xfId="3999"/>
    <cellStyle name="Normal 6 3 5 4 3 3 2" xfId="4000"/>
    <cellStyle name="Normal 6 3 5 4 3 4" xfId="4001"/>
    <cellStyle name="Normal 6 3 5 4 4" xfId="4002"/>
    <cellStyle name="Normal 6 3 5 4 4 2" xfId="4003"/>
    <cellStyle name="Normal 6 3 5 4 4 2 2" xfId="4004"/>
    <cellStyle name="Normal 6 3 5 4 4 3" xfId="4005"/>
    <cellStyle name="Normal 6 3 5 4 5" xfId="4006"/>
    <cellStyle name="Normal 6 3 5 4 5 2" xfId="4007"/>
    <cellStyle name="Normal 6 3 5 4 5 2 2" xfId="4008"/>
    <cellStyle name="Normal 6 3 5 4 5 3" xfId="4009"/>
    <cellStyle name="Normal 6 3 5 4 6" xfId="4010"/>
    <cellStyle name="Normal 6 3 5 4 6 2" xfId="4011"/>
    <cellStyle name="Normal 6 3 5 4 7" xfId="4012"/>
    <cellStyle name="Normal 6 3 5 4 7 2" xfId="4013"/>
    <cellStyle name="Normal 6 3 5 4 8" xfId="4014"/>
    <cellStyle name="Normal 6 3 5 5" xfId="4015"/>
    <cellStyle name="Normal 6 3 5 5 2" xfId="4016"/>
    <cellStyle name="Normal 6 3 5 5 2 2" xfId="4017"/>
    <cellStyle name="Normal 6 3 5 5 2 2 2" xfId="4018"/>
    <cellStyle name="Normal 6 3 5 5 2 3" xfId="4019"/>
    <cellStyle name="Normal 6 3 5 5 3" xfId="4020"/>
    <cellStyle name="Normal 6 3 5 5 3 2" xfId="4021"/>
    <cellStyle name="Normal 6 3 5 5 4" xfId="4022"/>
    <cellStyle name="Normal 6 3 5 6" xfId="4023"/>
    <cellStyle name="Normal 6 3 5 6 2" xfId="4024"/>
    <cellStyle name="Normal 6 3 5 6 2 2" xfId="4025"/>
    <cellStyle name="Normal 6 3 5 6 2 2 2" xfId="4026"/>
    <cellStyle name="Normal 6 3 5 6 2 3" xfId="4027"/>
    <cellStyle name="Normal 6 3 5 6 3" xfId="4028"/>
    <cellStyle name="Normal 6 3 5 6 3 2" xfId="4029"/>
    <cellStyle name="Normal 6 3 5 6 4" xfId="4030"/>
    <cellStyle name="Normal 6 3 5 7" xfId="4031"/>
    <cellStyle name="Normal 6 3 5 7 2" xfId="4032"/>
    <cellStyle name="Normal 6 3 5 7 2 2" xfId="4033"/>
    <cellStyle name="Normal 6 3 5 7 3" xfId="4034"/>
    <cellStyle name="Normal 6 3 5 8" xfId="4035"/>
    <cellStyle name="Normal 6 3 5 8 2" xfId="4036"/>
    <cellStyle name="Normal 6 3 5 8 2 2" xfId="4037"/>
    <cellStyle name="Normal 6 3 5 8 3" xfId="4038"/>
    <cellStyle name="Normal 6 3 5 9" xfId="4039"/>
    <cellStyle name="Normal 6 3 5 9 2" xfId="4040"/>
    <cellStyle name="Normal 6 3 6" xfId="190"/>
    <cellStyle name="Normal 6 3 6 10" xfId="4041"/>
    <cellStyle name="Normal 6 3 6 10 2" xfId="4042"/>
    <cellStyle name="Normal 6 3 6 11" xfId="4043"/>
    <cellStyle name="Normal 6 3 6 2" xfId="227"/>
    <cellStyle name="Normal 6 3 6 2 10" xfId="4044"/>
    <cellStyle name="Normal 6 3 6 2 2" xfId="332"/>
    <cellStyle name="Normal 6 3 6 2 2 2" xfId="400"/>
    <cellStyle name="Normal 6 3 6 2 2 2 2" xfId="4045"/>
    <cellStyle name="Normal 6 3 6 2 2 2 2 2" xfId="4046"/>
    <cellStyle name="Normal 6 3 6 2 2 2 2 2 2" xfId="4047"/>
    <cellStyle name="Normal 6 3 6 2 2 2 2 2 2 2" xfId="4048"/>
    <cellStyle name="Normal 6 3 6 2 2 2 2 2 3" xfId="4049"/>
    <cellStyle name="Normal 6 3 6 2 2 2 2 3" xfId="4050"/>
    <cellStyle name="Normal 6 3 6 2 2 2 2 3 2" xfId="4051"/>
    <cellStyle name="Normal 6 3 6 2 2 2 2 4" xfId="4052"/>
    <cellStyle name="Normal 6 3 6 2 2 2 3" xfId="4053"/>
    <cellStyle name="Normal 6 3 6 2 2 2 3 2" xfId="4054"/>
    <cellStyle name="Normal 6 3 6 2 2 2 3 2 2" xfId="4055"/>
    <cellStyle name="Normal 6 3 6 2 2 2 3 2 2 2" xfId="4056"/>
    <cellStyle name="Normal 6 3 6 2 2 2 3 2 3" xfId="4057"/>
    <cellStyle name="Normal 6 3 6 2 2 2 3 3" xfId="4058"/>
    <cellStyle name="Normal 6 3 6 2 2 2 3 3 2" xfId="4059"/>
    <cellStyle name="Normal 6 3 6 2 2 2 3 4" xfId="4060"/>
    <cellStyle name="Normal 6 3 6 2 2 2 4" xfId="4061"/>
    <cellStyle name="Normal 6 3 6 2 2 2 4 2" xfId="4062"/>
    <cellStyle name="Normal 6 3 6 2 2 2 4 2 2" xfId="4063"/>
    <cellStyle name="Normal 6 3 6 2 2 2 4 3" xfId="4064"/>
    <cellStyle name="Normal 6 3 6 2 2 2 5" xfId="4065"/>
    <cellStyle name="Normal 6 3 6 2 2 2 5 2" xfId="4066"/>
    <cellStyle name="Normal 6 3 6 2 2 2 5 2 2" xfId="4067"/>
    <cellStyle name="Normal 6 3 6 2 2 2 5 3" xfId="4068"/>
    <cellStyle name="Normal 6 3 6 2 2 2 6" xfId="4069"/>
    <cellStyle name="Normal 6 3 6 2 2 2 6 2" xfId="4070"/>
    <cellStyle name="Normal 6 3 6 2 2 2 7" xfId="4071"/>
    <cellStyle name="Normal 6 3 6 2 2 2 7 2" xfId="4072"/>
    <cellStyle name="Normal 6 3 6 2 2 2 8" xfId="4073"/>
    <cellStyle name="Normal 6 3 6 2 2 3" xfId="4074"/>
    <cellStyle name="Normal 6 3 6 2 2 3 2" xfId="4075"/>
    <cellStyle name="Normal 6 3 6 2 2 3 2 2" xfId="4076"/>
    <cellStyle name="Normal 6 3 6 2 2 3 2 2 2" xfId="4077"/>
    <cellStyle name="Normal 6 3 6 2 2 3 2 3" xfId="4078"/>
    <cellStyle name="Normal 6 3 6 2 2 3 3" xfId="4079"/>
    <cellStyle name="Normal 6 3 6 2 2 3 3 2" xfId="4080"/>
    <cellStyle name="Normal 6 3 6 2 2 3 4" xfId="4081"/>
    <cellStyle name="Normal 6 3 6 2 2 4" xfId="4082"/>
    <cellStyle name="Normal 6 3 6 2 2 4 2" xfId="4083"/>
    <cellStyle name="Normal 6 3 6 2 2 4 2 2" xfId="4084"/>
    <cellStyle name="Normal 6 3 6 2 2 4 2 2 2" xfId="4085"/>
    <cellStyle name="Normal 6 3 6 2 2 4 2 3" xfId="4086"/>
    <cellStyle name="Normal 6 3 6 2 2 4 3" xfId="4087"/>
    <cellStyle name="Normal 6 3 6 2 2 4 3 2" xfId="4088"/>
    <cellStyle name="Normal 6 3 6 2 2 4 4" xfId="4089"/>
    <cellStyle name="Normal 6 3 6 2 2 5" xfId="4090"/>
    <cellStyle name="Normal 6 3 6 2 2 5 2" xfId="4091"/>
    <cellStyle name="Normal 6 3 6 2 2 5 2 2" xfId="4092"/>
    <cellStyle name="Normal 6 3 6 2 2 5 3" xfId="4093"/>
    <cellStyle name="Normal 6 3 6 2 2 6" xfId="4094"/>
    <cellStyle name="Normal 6 3 6 2 2 6 2" xfId="4095"/>
    <cellStyle name="Normal 6 3 6 2 2 6 2 2" xfId="4096"/>
    <cellStyle name="Normal 6 3 6 2 2 6 3" xfId="4097"/>
    <cellStyle name="Normal 6 3 6 2 2 7" xfId="4098"/>
    <cellStyle name="Normal 6 3 6 2 2 7 2" xfId="4099"/>
    <cellStyle name="Normal 6 3 6 2 2 8" xfId="4100"/>
    <cellStyle name="Normal 6 3 6 2 2 8 2" xfId="4101"/>
    <cellStyle name="Normal 6 3 6 2 2 9" xfId="4102"/>
    <cellStyle name="Normal 6 3 6 2 3" xfId="360"/>
    <cellStyle name="Normal 6 3 6 2 3 2" xfId="4103"/>
    <cellStyle name="Normal 6 3 6 2 3 2 2" xfId="4104"/>
    <cellStyle name="Normal 6 3 6 2 3 2 2 2" xfId="4105"/>
    <cellStyle name="Normal 6 3 6 2 3 2 2 2 2" xfId="4106"/>
    <cellStyle name="Normal 6 3 6 2 3 2 2 3" xfId="4107"/>
    <cellStyle name="Normal 6 3 6 2 3 2 3" xfId="4108"/>
    <cellStyle name="Normal 6 3 6 2 3 2 3 2" xfId="4109"/>
    <cellStyle name="Normal 6 3 6 2 3 2 4" xfId="4110"/>
    <cellStyle name="Normal 6 3 6 2 3 3" xfId="4111"/>
    <cellStyle name="Normal 6 3 6 2 3 3 2" xfId="4112"/>
    <cellStyle name="Normal 6 3 6 2 3 3 2 2" xfId="4113"/>
    <cellStyle name="Normal 6 3 6 2 3 3 2 2 2" xfId="4114"/>
    <cellStyle name="Normal 6 3 6 2 3 3 2 3" xfId="4115"/>
    <cellStyle name="Normal 6 3 6 2 3 3 3" xfId="4116"/>
    <cellStyle name="Normal 6 3 6 2 3 3 3 2" xfId="4117"/>
    <cellStyle name="Normal 6 3 6 2 3 3 4" xfId="4118"/>
    <cellStyle name="Normal 6 3 6 2 3 4" xfId="4119"/>
    <cellStyle name="Normal 6 3 6 2 3 4 2" xfId="4120"/>
    <cellStyle name="Normal 6 3 6 2 3 4 2 2" xfId="4121"/>
    <cellStyle name="Normal 6 3 6 2 3 4 3" xfId="4122"/>
    <cellStyle name="Normal 6 3 6 2 3 5" xfId="4123"/>
    <cellStyle name="Normal 6 3 6 2 3 5 2" xfId="4124"/>
    <cellStyle name="Normal 6 3 6 2 3 5 2 2" xfId="4125"/>
    <cellStyle name="Normal 6 3 6 2 3 5 3" xfId="4126"/>
    <cellStyle name="Normal 6 3 6 2 3 6" xfId="4127"/>
    <cellStyle name="Normal 6 3 6 2 3 6 2" xfId="4128"/>
    <cellStyle name="Normal 6 3 6 2 3 7" xfId="4129"/>
    <cellStyle name="Normal 6 3 6 2 3 7 2" xfId="4130"/>
    <cellStyle name="Normal 6 3 6 2 3 8" xfId="4131"/>
    <cellStyle name="Normal 6 3 6 2 4" xfId="4132"/>
    <cellStyle name="Normal 6 3 6 2 4 2" xfId="4133"/>
    <cellStyle name="Normal 6 3 6 2 4 2 2" xfId="4134"/>
    <cellStyle name="Normal 6 3 6 2 4 2 2 2" xfId="4135"/>
    <cellStyle name="Normal 6 3 6 2 4 2 3" xfId="4136"/>
    <cellStyle name="Normal 6 3 6 2 4 3" xfId="4137"/>
    <cellStyle name="Normal 6 3 6 2 4 3 2" xfId="4138"/>
    <cellStyle name="Normal 6 3 6 2 4 4" xfId="4139"/>
    <cellStyle name="Normal 6 3 6 2 5" xfId="4140"/>
    <cellStyle name="Normal 6 3 6 2 5 2" xfId="4141"/>
    <cellStyle name="Normal 6 3 6 2 5 2 2" xfId="4142"/>
    <cellStyle name="Normal 6 3 6 2 5 2 2 2" xfId="4143"/>
    <cellStyle name="Normal 6 3 6 2 5 2 3" xfId="4144"/>
    <cellStyle name="Normal 6 3 6 2 5 3" xfId="4145"/>
    <cellStyle name="Normal 6 3 6 2 5 3 2" xfId="4146"/>
    <cellStyle name="Normal 6 3 6 2 5 4" xfId="4147"/>
    <cellStyle name="Normal 6 3 6 2 6" xfId="4148"/>
    <cellStyle name="Normal 6 3 6 2 6 2" xfId="4149"/>
    <cellStyle name="Normal 6 3 6 2 6 2 2" xfId="4150"/>
    <cellStyle name="Normal 6 3 6 2 6 3" xfId="4151"/>
    <cellStyle name="Normal 6 3 6 2 7" xfId="4152"/>
    <cellStyle name="Normal 6 3 6 2 7 2" xfId="4153"/>
    <cellStyle name="Normal 6 3 6 2 7 2 2" xfId="4154"/>
    <cellStyle name="Normal 6 3 6 2 7 3" xfId="4155"/>
    <cellStyle name="Normal 6 3 6 2 8" xfId="4156"/>
    <cellStyle name="Normal 6 3 6 2 8 2" xfId="4157"/>
    <cellStyle name="Normal 6 3 6 2 9" xfId="4158"/>
    <cellStyle name="Normal 6 3 6 2 9 2" xfId="4159"/>
    <cellStyle name="Normal 6 3 6 3" xfId="242"/>
    <cellStyle name="Normal 6 3 6 3 2" xfId="375"/>
    <cellStyle name="Normal 6 3 6 3 2 2" xfId="4160"/>
    <cellStyle name="Normal 6 3 6 3 2 2 2" xfId="4161"/>
    <cellStyle name="Normal 6 3 6 3 2 2 2 2" xfId="4162"/>
    <cellStyle name="Normal 6 3 6 3 2 2 2 2 2" xfId="4163"/>
    <cellStyle name="Normal 6 3 6 3 2 2 2 3" xfId="4164"/>
    <cellStyle name="Normal 6 3 6 3 2 2 3" xfId="4165"/>
    <cellStyle name="Normal 6 3 6 3 2 2 3 2" xfId="4166"/>
    <cellStyle name="Normal 6 3 6 3 2 2 4" xfId="4167"/>
    <cellStyle name="Normal 6 3 6 3 2 3" xfId="4168"/>
    <cellStyle name="Normal 6 3 6 3 2 3 2" xfId="4169"/>
    <cellStyle name="Normal 6 3 6 3 2 3 2 2" xfId="4170"/>
    <cellStyle name="Normal 6 3 6 3 2 3 2 2 2" xfId="4171"/>
    <cellStyle name="Normal 6 3 6 3 2 3 2 3" xfId="4172"/>
    <cellStyle name="Normal 6 3 6 3 2 3 3" xfId="4173"/>
    <cellStyle name="Normal 6 3 6 3 2 3 3 2" xfId="4174"/>
    <cellStyle name="Normal 6 3 6 3 2 3 4" xfId="4175"/>
    <cellStyle name="Normal 6 3 6 3 2 4" xfId="4176"/>
    <cellStyle name="Normal 6 3 6 3 2 4 2" xfId="4177"/>
    <cellStyle name="Normal 6 3 6 3 2 4 2 2" xfId="4178"/>
    <cellStyle name="Normal 6 3 6 3 2 4 3" xfId="4179"/>
    <cellStyle name="Normal 6 3 6 3 2 5" xfId="4180"/>
    <cellStyle name="Normal 6 3 6 3 2 5 2" xfId="4181"/>
    <cellStyle name="Normal 6 3 6 3 2 5 2 2" xfId="4182"/>
    <cellStyle name="Normal 6 3 6 3 2 5 3" xfId="4183"/>
    <cellStyle name="Normal 6 3 6 3 2 6" xfId="4184"/>
    <cellStyle name="Normal 6 3 6 3 2 6 2" xfId="4185"/>
    <cellStyle name="Normal 6 3 6 3 2 7" xfId="4186"/>
    <cellStyle name="Normal 6 3 6 3 2 7 2" xfId="4187"/>
    <cellStyle name="Normal 6 3 6 3 2 8" xfId="4188"/>
    <cellStyle name="Normal 6 3 6 3 3" xfId="4189"/>
    <cellStyle name="Normal 6 3 6 3 3 2" xfId="4190"/>
    <cellStyle name="Normal 6 3 6 3 3 2 2" xfId="4191"/>
    <cellStyle name="Normal 6 3 6 3 3 2 2 2" xfId="4192"/>
    <cellStyle name="Normal 6 3 6 3 3 2 3" xfId="4193"/>
    <cellStyle name="Normal 6 3 6 3 3 3" xfId="4194"/>
    <cellStyle name="Normal 6 3 6 3 3 3 2" xfId="4195"/>
    <cellStyle name="Normal 6 3 6 3 3 4" xfId="4196"/>
    <cellStyle name="Normal 6 3 6 3 4" xfId="4197"/>
    <cellStyle name="Normal 6 3 6 3 4 2" xfId="4198"/>
    <cellStyle name="Normal 6 3 6 3 4 2 2" xfId="4199"/>
    <cellStyle name="Normal 6 3 6 3 4 2 2 2" xfId="4200"/>
    <cellStyle name="Normal 6 3 6 3 4 2 3" xfId="4201"/>
    <cellStyle name="Normal 6 3 6 3 4 3" xfId="4202"/>
    <cellStyle name="Normal 6 3 6 3 4 3 2" xfId="4203"/>
    <cellStyle name="Normal 6 3 6 3 4 4" xfId="4204"/>
    <cellStyle name="Normal 6 3 6 3 5" xfId="4205"/>
    <cellStyle name="Normal 6 3 6 3 5 2" xfId="4206"/>
    <cellStyle name="Normal 6 3 6 3 5 2 2" xfId="4207"/>
    <cellStyle name="Normal 6 3 6 3 5 3" xfId="4208"/>
    <cellStyle name="Normal 6 3 6 3 6" xfId="4209"/>
    <cellStyle name="Normal 6 3 6 3 6 2" xfId="4210"/>
    <cellStyle name="Normal 6 3 6 3 6 2 2" xfId="4211"/>
    <cellStyle name="Normal 6 3 6 3 6 3" xfId="4212"/>
    <cellStyle name="Normal 6 3 6 3 7" xfId="4213"/>
    <cellStyle name="Normal 6 3 6 3 7 2" xfId="4214"/>
    <cellStyle name="Normal 6 3 6 3 8" xfId="4215"/>
    <cellStyle name="Normal 6 3 6 3 8 2" xfId="4216"/>
    <cellStyle name="Normal 6 3 6 3 9" xfId="4217"/>
    <cellStyle name="Normal 6 3 6 4" xfId="355"/>
    <cellStyle name="Normal 6 3 6 4 2" xfId="4218"/>
    <cellStyle name="Normal 6 3 6 4 2 2" xfId="4219"/>
    <cellStyle name="Normal 6 3 6 4 2 2 2" xfId="4220"/>
    <cellStyle name="Normal 6 3 6 4 2 2 2 2" xfId="4221"/>
    <cellStyle name="Normal 6 3 6 4 2 2 3" xfId="4222"/>
    <cellStyle name="Normal 6 3 6 4 2 3" xfId="4223"/>
    <cellStyle name="Normal 6 3 6 4 2 3 2" xfId="4224"/>
    <cellStyle name="Normal 6 3 6 4 2 4" xfId="4225"/>
    <cellStyle name="Normal 6 3 6 4 3" xfId="4226"/>
    <cellStyle name="Normal 6 3 6 4 3 2" xfId="4227"/>
    <cellStyle name="Normal 6 3 6 4 3 2 2" xfId="4228"/>
    <cellStyle name="Normal 6 3 6 4 3 2 2 2" xfId="4229"/>
    <cellStyle name="Normal 6 3 6 4 3 2 3" xfId="4230"/>
    <cellStyle name="Normal 6 3 6 4 3 3" xfId="4231"/>
    <cellStyle name="Normal 6 3 6 4 3 3 2" xfId="4232"/>
    <cellStyle name="Normal 6 3 6 4 3 4" xfId="4233"/>
    <cellStyle name="Normal 6 3 6 4 4" xfId="4234"/>
    <cellStyle name="Normal 6 3 6 4 4 2" xfId="4235"/>
    <cellStyle name="Normal 6 3 6 4 4 2 2" xfId="4236"/>
    <cellStyle name="Normal 6 3 6 4 4 3" xfId="4237"/>
    <cellStyle name="Normal 6 3 6 4 5" xfId="4238"/>
    <cellStyle name="Normal 6 3 6 4 5 2" xfId="4239"/>
    <cellStyle name="Normal 6 3 6 4 5 2 2" xfId="4240"/>
    <cellStyle name="Normal 6 3 6 4 5 3" xfId="4241"/>
    <cellStyle name="Normal 6 3 6 4 6" xfId="4242"/>
    <cellStyle name="Normal 6 3 6 4 6 2" xfId="4243"/>
    <cellStyle name="Normal 6 3 6 4 7" xfId="4244"/>
    <cellStyle name="Normal 6 3 6 4 7 2" xfId="4245"/>
    <cellStyle name="Normal 6 3 6 4 8" xfId="4246"/>
    <cellStyle name="Normal 6 3 6 5" xfId="4247"/>
    <cellStyle name="Normal 6 3 6 5 2" xfId="4248"/>
    <cellStyle name="Normal 6 3 6 5 2 2" xfId="4249"/>
    <cellStyle name="Normal 6 3 6 5 2 2 2" xfId="4250"/>
    <cellStyle name="Normal 6 3 6 5 2 3" xfId="4251"/>
    <cellStyle name="Normal 6 3 6 5 3" xfId="4252"/>
    <cellStyle name="Normal 6 3 6 5 3 2" xfId="4253"/>
    <cellStyle name="Normal 6 3 6 5 4" xfId="4254"/>
    <cellStyle name="Normal 6 3 6 6" xfId="4255"/>
    <cellStyle name="Normal 6 3 6 6 2" xfId="4256"/>
    <cellStyle name="Normal 6 3 6 6 2 2" xfId="4257"/>
    <cellStyle name="Normal 6 3 6 6 2 2 2" xfId="4258"/>
    <cellStyle name="Normal 6 3 6 6 2 3" xfId="4259"/>
    <cellStyle name="Normal 6 3 6 6 3" xfId="4260"/>
    <cellStyle name="Normal 6 3 6 6 3 2" xfId="4261"/>
    <cellStyle name="Normal 6 3 6 6 4" xfId="4262"/>
    <cellStyle name="Normal 6 3 6 7" xfId="4263"/>
    <cellStyle name="Normal 6 3 6 7 2" xfId="4264"/>
    <cellStyle name="Normal 6 3 6 7 2 2" xfId="4265"/>
    <cellStyle name="Normal 6 3 6 7 3" xfId="4266"/>
    <cellStyle name="Normal 6 3 6 8" xfId="4267"/>
    <cellStyle name="Normal 6 3 6 8 2" xfId="4268"/>
    <cellStyle name="Normal 6 3 6 8 2 2" xfId="4269"/>
    <cellStyle name="Normal 6 3 6 8 3" xfId="4270"/>
    <cellStyle name="Normal 6 3 6 9" xfId="4271"/>
    <cellStyle name="Normal 6 3 6 9 2" xfId="4272"/>
    <cellStyle name="Normal 6 3 7" xfId="191"/>
    <cellStyle name="Normal 6 3 7 10" xfId="4273"/>
    <cellStyle name="Normal 6 3 7 10 2" xfId="4274"/>
    <cellStyle name="Normal 6 3 7 11" xfId="4275"/>
    <cellStyle name="Normal 6 3 7 2" xfId="230"/>
    <cellStyle name="Normal 6 3 7 2 10" xfId="4276"/>
    <cellStyle name="Normal 6 3 7 2 2" xfId="333"/>
    <cellStyle name="Normal 6 3 7 2 2 2" xfId="401"/>
    <cellStyle name="Normal 6 3 7 2 2 2 2" xfId="4277"/>
    <cellStyle name="Normal 6 3 7 2 2 2 2 2" xfId="4278"/>
    <cellStyle name="Normal 6 3 7 2 2 2 2 2 2" xfId="4279"/>
    <cellStyle name="Normal 6 3 7 2 2 2 2 2 2 2" xfId="4280"/>
    <cellStyle name="Normal 6 3 7 2 2 2 2 2 3" xfId="4281"/>
    <cellStyle name="Normal 6 3 7 2 2 2 2 3" xfId="4282"/>
    <cellStyle name="Normal 6 3 7 2 2 2 2 3 2" xfId="4283"/>
    <cellStyle name="Normal 6 3 7 2 2 2 2 4" xfId="4284"/>
    <cellStyle name="Normal 6 3 7 2 2 2 3" xfId="4285"/>
    <cellStyle name="Normal 6 3 7 2 2 2 3 2" xfId="4286"/>
    <cellStyle name="Normal 6 3 7 2 2 2 3 2 2" xfId="4287"/>
    <cellStyle name="Normal 6 3 7 2 2 2 3 2 2 2" xfId="4288"/>
    <cellStyle name="Normal 6 3 7 2 2 2 3 2 3" xfId="4289"/>
    <cellStyle name="Normal 6 3 7 2 2 2 3 3" xfId="4290"/>
    <cellStyle name="Normal 6 3 7 2 2 2 3 3 2" xfId="4291"/>
    <cellStyle name="Normal 6 3 7 2 2 2 3 4" xfId="4292"/>
    <cellStyle name="Normal 6 3 7 2 2 2 4" xfId="4293"/>
    <cellStyle name="Normal 6 3 7 2 2 2 4 2" xfId="4294"/>
    <cellStyle name="Normal 6 3 7 2 2 2 4 2 2" xfId="4295"/>
    <cellStyle name="Normal 6 3 7 2 2 2 4 3" xfId="4296"/>
    <cellStyle name="Normal 6 3 7 2 2 2 5" xfId="4297"/>
    <cellStyle name="Normal 6 3 7 2 2 2 5 2" xfId="4298"/>
    <cellStyle name="Normal 6 3 7 2 2 2 5 2 2" xfId="4299"/>
    <cellStyle name="Normal 6 3 7 2 2 2 5 3" xfId="4300"/>
    <cellStyle name="Normal 6 3 7 2 2 2 6" xfId="4301"/>
    <cellStyle name="Normal 6 3 7 2 2 2 6 2" xfId="4302"/>
    <cellStyle name="Normal 6 3 7 2 2 2 7" xfId="4303"/>
    <cellStyle name="Normal 6 3 7 2 2 2 7 2" xfId="4304"/>
    <cellStyle name="Normal 6 3 7 2 2 2 8" xfId="4305"/>
    <cellStyle name="Normal 6 3 7 2 2 3" xfId="4306"/>
    <cellStyle name="Normal 6 3 7 2 2 3 2" xfId="4307"/>
    <cellStyle name="Normal 6 3 7 2 2 3 2 2" xfId="4308"/>
    <cellStyle name="Normal 6 3 7 2 2 3 2 2 2" xfId="4309"/>
    <cellStyle name="Normal 6 3 7 2 2 3 2 3" xfId="4310"/>
    <cellStyle name="Normal 6 3 7 2 2 3 3" xfId="4311"/>
    <cellStyle name="Normal 6 3 7 2 2 3 3 2" xfId="4312"/>
    <cellStyle name="Normal 6 3 7 2 2 3 4" xfId="4313"/>
    <cellStyle name="Normal 6 3 7 2 2 4" xfId="4314"/>
    <cellStyle name="Normal 6 3 7 2 2 4 2" xfId="4315"/>
    <cellStyle name="Normal 6 3 7 2 2 4 2 2" xfId="4316"/>
    <cellStyle name="Normal 6 3 7 2 2 4 2 2 2" xfId="4317"/>
    <cellStyle name="Normal 6 3 7 2 2 4 2 3" xfId="4318"/>
    <cellStyle name="Normal 6 3 7 2 2 4 3" xfId="4319"/>
    <cellStyle name="Normal 6 3 7 2 2 4 3 2" xfId="4320"/>
    <cellStyle name="Normal 6 3 7 2 2 4 4" xfId="4321"/>
    <cellStyle name="Normal 6 3 7 2 2 5" xfId="4322"/>
    <cellStyle name="Normal 6 3 7 2 2 5 2" xfId="4323"/>
    <cellStyle name="Normal 6 3 7 2 2 5 2 2" xfId="4324"/>
    <cellStyle name="Normal 6 3 7 2 2 5 3" xfId="4325"/>
    <cellStyle name="Normal 6 3 7 2 2 6" xfId="4326"/>
    <cellStyle name="Normal 6 3 7 2 2 6 2" xfId="4327"/>
    <cellStyle name="Normal 6 3 7 2 2 6 2 2" xfId="4328"/>
    <cellStyle name="Normal 6 3 7 2 2 6 3" xfId="4329"/>
    <cellStyle name="Normal 6 3 7 2 2 7" xfId="4330"/>
    <cellStyle name="Normal 6 3 7 2 2 7 2" xfId="4331"/>
    <cellStyle name="Normal 6 3 7 2 2 8" xfId="4332"/>
    <cellStyle name="Normal 6 3 7 2 2 8 2" xfId="4333"/>
    <cellStyle name="Normal 6 3 7 2 2 9" xfId="4334"/>
    <cellStyle name="Normal 6 3 7 2 3" xfId="363"/>
    <cellStyle name="Normal 6 3 7 2 3 2" xfId="4335"/>
    <cellStyle name="Normal 6 3 7 2 3 2 2" xfId="4336"/>
    <cellStyle name="Normal 6 3 7 2 3 2 2 2" xfId="4337"/>
    <cellStyle name="Normal 6 3 7 2 3 2 2 2 2" xfId="4338"/>
    <cellStyle name="Normal 6 3 7 2 3 2 2 3" xfId="4339"/>
    <cellStyle name="Normal 6 3 7 2 3 2 3" xfId="4340"/>
    <cellStyle name="Normal 6 3 7 2 3 2 3 2" xfId="4341"/>
    <cellStyle name="Normal 6 3 7 2 3 2 4" xfId="4342"/>
    <cellStyle name="Normal 6 3 7 2 3 3" xfId="4343"/>
    <cellStyle name="Normal 6 3 7 2 3 3 2" xfId="4344"/>
    <cellStyle name="Normal 6 3 7 2 3 3 2 2" xfId="4345"/>
    <cellStyle name="Normal 6 3 7 2 3 3 2 2 2" xfId="4346"/>
    <cellStyle name="Normal 6 3 7 2 3 3 2 3" xfId="4347"/>
    <cellStyle name="Normal 6 3 7 2 3 3 3" xfId="4348"/>
    <cellStyle name="Normal 6 3 7 2 3 3 3 2" xfId="4349"/>
    <cellStyle name="Normal 6 3 7 2 3 3 4" xfId="4350"/>
    <cellStyle name="Normal 6 3 7 2 3 4" xfId="4351"/>
    <cellStyle name="Normal 6 3 7 2 3 4 2" xfId="4352"/>
    <cellStyle name="Normal 6 3 7 2 3 4 2 2" xfId="4353"/>
    <cellStyle name="Normal 6 3 7 2 3 4 3" xfId="4354"/>
    <cellStyle name="Normal 6 3 7 2 3 5" xfId="4355"/>
    <cellStyle name="Normal 6 3 7 2 3 5 2" xfId="4356"/>
    <cellStyle name="Normal 6 3 7 2 3 5 2 2" xfId="4357"/>
    <cellStyle name="Normal 6 3 7 2 3 5 3" xfId="4358"/>
    <cellStyle name="Normal 6 3 7 2 3 6" xfId="4359"/>
    <cellStyle name="Normal 6 3 7 2 3 6 2" xfId="4360"/>
    <cellStyle name="Normal 6 3 7 2 3 7" xfId="4361"/>
    <cellStyle name="Normal 6 3 7 2 3 7 2" xfId="4362"/>
    <cellStyle name="Normal 6 3 7 2 3 8" xfId="4363"/>
    <cellStyle name="Normal 6 3 7 2 4" xfId="4364"/>
    <cellStyle name="Normal 6 3 7 2 4 2" xfId="4365"/>
    <cellStyle name="Normal 6 3 7 2 4 2 2" xfId="4366"/>
    <cellStyle name="Normal 6 3 7 2 4 2 2 2" xfId="4367"/>
    <cellStyle name="Normal 6 3 7 2 4 2 3" xfId="4368"/>
    <cellStyle name="Normal 6 3 7 2 4 3" xfId="4369"/>
    <cellStyle name="Normal 6 3 7 2 4 3 2" xfId="4370"/>
    <cellStyle name="Normal 6 3 7 2 4 4" xfId="4371"/>
    <cellStyle name="Normal 6 3 7 2 5" xfId="4372"/>
    <cellStyle name="Normal 6 3 7 2 5 2" xfId="4373"/>
    <cellStyle name="Normal 6 3 7 2 5 2 2" xfId="4374"/>
    <cellStyle name="Normal 6 3 7 2 5 2 2 2" xfId="4375"/>
    <cellStyle name="Normal 6 3 7 2 5 2 3" xfId="4376"/>
    <cellStyle name="Normal 6 3 7 2 5 3" xfId="4377"/>
    <cellStyle name="Normal 6 3 7 2 5 3 2" xfId="4378"/>
    <cellStyle name="Normal 6 3 7 2 5 4" xfId="4379"/>
    <cellStyle name="Normal 6 3 7 2 6" xfId="4380"/>
    <cellStyle name="Normal 6 3 7 2 6 2" xfId="4381"/>
    <cellStyle name="Normal 6 3 7 2 6 2 2" xfId="4382"/>
    <cellStyle name="Normal 6 3 7 2 6 3" xfId="4383"/>
    <cellStyle name="Normal 6 3 7 2 7" xfId="4384"/>
    <cellStyle name="Normal 6 3 7 2 7 2" xfId="4385"/>
    <cellStyle name="Normal 6 3 7 2 7 2 2" xfId="4386"/>
    <cellStyle name="Normal 6 3 7 2 7 3" xfId="4387"/>
    <cellStyle name="Normal 6 3 7 2 8" xfId="4388"/>
    <cellStyle name="Normal 6 3 7 2 8 2" xfId="4389"/>
    <cellStyle name="Normal 6 3 7 2 9" xfId="4390"/>
    <cellStyle name="Normal 6 3 7 2 9 2" xfId="4391"/>
    <cellStyle name="Normal 6 3 7 3" xfId="245"/>
    <cellStyle name="Normal 6 3 7 3 2" xfId="378"/>
    <cellStyle name="Normal 6 3 7 3 2 2" xfId="4392"/>
    <cellStyle name="Normal 6 3 7 3 2 2 2" xfId="4393"/>
    <cellStyle name="Normal 6 3 7 3 2 2 2 2" xfId="4394"/>
    <cellStyle name="Normal 6 3 7 3 2 2 2 2 2" xfId="4395"/>
    <cellStyle name="Normal 6 3 7 3 2 2 2 3" xfId="4396"/>
    <cellStyle name="Normal 6 3 7 3 2 2 3" xfId="4397"/>
    <cellStyle name="Normal 6 3 7 3 2 2 3 2" xfId="4398"/>
    <cellStyle name="Normal 6 3 7 3 2 2 4" xfId="4399"/>
    <cellStyle name="Normal 6 3 7 3 2 3" xfId="4400"/>
    <cellStyle name="Normal 6 3 7 3 2 3 2" xfId="4401"/>
    <cellStyle name="Normal 6 3 7 3 2 3 2 2" xfId="4402"/>
    <cellStyle name="Normal 6 3 7 3 2 3 2 2 2" xfId="4403"/>
    <cellStyle name="Normal 6 3 7 3 2 3 2 3" xfId="4404"/>
    <cellStyle name="Normal 6 3 7 3 2 3 3" xfId="4405"/>
    <cellStyle name="Normal 6 3 7 3 2 3 3 2" xfId="4406"/>
    <cellStyle name="Normal 6 3 7 3 2 3 4" xfId="4407"/>
    <cellStyle name="Normal 6 3 7 3 2 4" xfId="4408"/>
    <cellStyle name="Normal 6 3 7 3 2 4 2" xfId="4409"/>
    <cellStyle name="Normal 6 3 7 3 2 4 2 2" xfId="4410"/>
    <cellStyle name="Normal 6 3 7 3 2 4 3" xfId="4411"/>
    <cellStyle name="Normal 6 3 7 3 2 5" xfId="4412"/>
    <cellStyle name="Normal 6 3 7 3 2 5 2" xfId="4413"/>
    <cellStyle name="Normal 6 3 7 3 2 5 2 2" xfId="4414"/>
    <cellStyle name="Normal 6 3 7 3 2 5 3" xfId="4415"/>
    <cellStyle name="Normal 6 3 7 3 2 6" xfId="4416"/>
    <cellStyle name="Normal 6 3 7 3 2 6 2" xfId="4417"/>
    <cellStyle name="Normal 6 3 7 3 2 7" xfId="4418"/>
    <cellStyle name="Normal 6 3 7 3 2 7 2" xfId="4419"/>
    <cellStyle name="Normal 6 3 7 3 2 8" xfId="4420"/>
    <cellStyle name="Normal 6 3 7 3 3" xfId="4421"/>
    <cellStyle name="Normal 6 3 7 3 3 2" xfId="4422"/>
    <cellStyle name="Normal 6 3 7 3 3 2 2" xfId="4423"/>
    <cellStyle name="Normal 6 3 7 3 3 2 2 2" xfId="4424"/>
    <cellStyle name="Normal 6 3 7 3 3 2 3" xfId="4425"/>
    <cellStyle name="Normal 6 3 7 3 3 3" xfId="4426"/>
    <cellStyle name="Normal 6 3 7 3 3 3 2" xfId="4427"/>
    <cellStyle name="Normal 6 3 7 3 3 4" xfId="4428"/>
    <cellStyle name="Normal 6 3 7 3 4" xfId="4429"/>
    <cellStyle name="Normal 6 3 7 3 4 2" xfId="4430"/>
    <cellStyle name="Normal 6 3 7 3 4 2 2" xfId="4431"/>
    <cellStyle name="Normal 6 3 7 3 4 2 2 2" xfId="4432"/>
    <cellStyle name="Normal 6 3 7 3 4 2 3" xfId="4433"/>
    <cellStyle name="Normal 6 3 7 3 4 3" xfId="4434"/>
    <cellStyle name="Normal 6 3 7 3 4 3 2" xfId="4435"/>
    <cellStyle name="Normal 6 3 7 3 4 4" xfId="4436"/>
    <cellStyle name="Normal 6 3 7 3 5" xfId="4437"/>
    <cellStyle name="Normal 6 3 7 3 5 2" xfId="4438"/>
    <cellStyle name="Normal 6 3 7 3 5 2 2" xfId="4439"/>
    <cellStyle name="Normal 6 3 7 3 5 3" xfId="4440"/>
    <cellStyle name="Normal 6 3 7 3 6" xfId="4441"/>
    <cellStyle name="Normal 6 3 7 3 6 2" xfId="4442"/>
    <cellStyle name="Normal 6 3 7 3 6 2 2" xfId="4443"/>
    <cellStyle name="Normal 6 3 7 3 6 3" xfId="4444"/>
    <cellStyle name="Normal 6 3 7 3 7" xfId="4445"/>
    <cellStyle name="Normal 6 3 7 3 7 2" xfId="4446"/>
    <cellStyle name="Normal 6 3 7 3 8" xfId="4447"/>
    <cellStyle name="Normal 6 3 7 3 8 2" xfId="4448"/>
    <cellStyle name="Normal 6 3 7 3 9" xfId="4449"/>
    <cellStyle name="Normal 6 3 7 4" xfId="356"/>
    <cellStyle name="Normal 6 3 7 4 2" xfId="4450"/>
    <cellStyle name="Normal 6 3 7 4 2 2" xfId="4451"/>
    <cellStyle name="Normal 6 3 7 4 2 2 2" xfId="4452"/>
    <cellStyle name="Normal 6 3 7 4 2 2 2 2" xfId="4453"/>
    <cellStyle name="Normal 6 3 7 4 2 2 3" xfId="4454"/>
    <cellStyle name="Normal 6 3 7 4 2 3" xfId="4455"/>
    <cellStyle name="Normal 6 3 7 4 2 3 2" xfId="4456"/>
    <cellStyle name="Normal 6 3 7 4 2 4" xfId="4457"/>
    <cellStyle name="Normal 6 3 7 4 3" xfId="4458"/>
    <cellStyle name="Normal 6 3 7 4 3 2" xfId="4459"/>
    <cellStyle name="Normal 6 3 7 4 3 2 2" xfId="4460"/>
    <cellStyle name="Normal 6 3 7 4 3 2 2 2" xfId="4461"/>
    <cellStyle name="Normal 6 3 7 4 3 2 3" xfId="4462"/>
    <cellStyle name="Normal 6 3 7 4 3 3" xfId="4463"/>
    <cellStyle name="Normal 6 3 7 4 3 3 2" xfId="4464"/>
    <cellStyle name="Normal 6 3 7 4 3 4" xfId="4465"/>
    <cellStyle name="Normal 6 3 7 4 4" xfId="4466"/>
    <cellStyle name="Normal 6 3 7 4 4 2" xfId="4467"/>
    <cellStyle name="Normal 6 3 7 4 4 2 2" xfId="4468"/>
    <cellStyle name="Normal 6 3 7 4 4 3" xfId="4469"/>
    <cellStyle name="Normal 6 3 7 4 5" xfId="4470"/>
    <cellStyle name="Normal 6 3 7 4 5 2" xfId="4471"/>
    <cellStyle name="Normal 6 3 7 4 5 2 2" xfId="4472"/>
    <cellStyle name="Normal 6 3 7 4 5 3" xfId="4473"/>
    <cellStyle name="Normal 6 3 7 4 6" xfId="4474"/>
    <cellStyle name="Normal 6 3 7 4 6 2" xfId="4475"/>
    <cellStyle name="Normal 6 3 7 4 7" xfId="4476"/>
    <cellStyle name="Normal 6 3 7 4 7 2" xfId="4477"/>
    <cellStyle name="Normal 6 3 7 4 8" xfId="4478"/>
    <cellStyle name="Normal 6 3 7 5" xfId="4479"/>
    <cellStyle name="Normal 6 3 7 5 2" xfId="4480"/>
    <cellStyle name="Normal 6 3 7 5 2 2" xfId="4481"/>
    <cellStyle name="Normal 6 3 7 5 2 2 2" xfId="4482"/>
    <cellStyle name="Normal 6 3 7 5 2 3" xfId="4483"/>
    <cellStyle name="Normal 6 3 7 5 3" xfId="4484"/>
    <cellStyle name="Normal 6 3 7 5 3 2" xfId="4485"/>
    <cellStyle name="Normal 6 3 7 5 4" xfId="4486"/>
    <cellStyle name="Normal 6 3 7 6" xfId="4487"/>
    <cellStyle name="Normal 6 3 7 6 2" xfId="4488"/>
    <cellStyle name="Normal 6 3 7 6 2 2" xfId="4489"/>
    <cellStyle name="Normal 6 3 7 6 2 2 2" xfId="4490"/>
    <cellStyle name="Normal 6 3 7 6 2 3" xfId="4491"/>
    <cellStyle name="Normal 6 3 7 6 3" xfId="4492"/>
    <cellStyle name="Normal 6 3 7 6 3 2" xfId="4493"/>
    <cellStyle name="Normal 6 3 7 6 4" xfId="4494"/>
    <cellStyle name="Normal 6 3 7 7" xfId="4495"/>
    <cellStyle name="Normal 6 3 7 7 2" xfId="4496"/>
    <cellStyle name="Normal 6 3 7 7 2 2" xfId="4497"/>
    <cellStyle name="Normal 6 3 7 7 3" xfId="4498"/>
    <cellStyle name="Normal 6 3 7 8" xfId="4499"/>
    <cellStyle name="Normal 6 3 7 8 2" xfId="4500"/>
    <cellStyle name="Normal 6 3 7 8 2 2" xfId="4501"/>
    <cellStyle name="Normal 6 3 7 8 3" xfId="4502"/>
    <cellStyle name="Normal 6 3 7 9" xfId="4503"/>
    <cellStyle name="Normal 6 3 7 9 2" xfId="4504"/>
    <cellStyle name="Normal 6 3 8" xfId="224"/>
    <cellStyle name="Normal 6 3 8 10" xfId="4505"/>
    <cellStyle name="Normal 6 3 8 2" xfId="265"/>
    <cellStyle name="Normal 6 3 8 2 2" xfId="387"/>
    <cellStyle name="Normal 6 3 8 2 2 2" xfId="4506"/>
    <cellStyle name="Normal 6 3 8 2 2 2 2" xfId="4507"/>
    <cellStyle name="Normal 6 3 8 2 2 2 2 2" xfId="4508"/>
    <cellStyle name="Normal 6 3 8 2 2 2 2 2 2" xfId="4509"/>
    <cellStyle name="Normal 6 3 8 2 2 2 2 3" xfId="4510"/>
    <cellStyle name="Normal 6 3 8 2 2 2 3" xfId="4511"/>
    <cellStyle name="Normal 6 3 8 2 2 2 3 2" xfId="4512"/>
    <cellStyle name="Normal 6 3 8 2 2 2 4" xfId="4513"/>
    <cellStyle name="Normal 6 3 8 2 2 3" xfId="4514"/>
    <cellStyle name="Normal 6 3 8 2 2 3 2" xfId="4515"/>
    <cellStyle name="Normal 6 3 8 2 2 3 2 2" xfId="4516"/>
    <cellStyle name="Normal 6 3 8 2 2 3 2 2 2" xfId="4517"/>
    <cellStyle name="Normal 6 3 8 2 2 3 2 3" xfId="4518"/>
    <cellStyle name="Normal 6 3 8 2 2 3 3" xfId="4519"/>
    <cellStyle name="Normal 6 3 8 2 2 3 3 2" xfId="4520"/>
    <cellStyle name="Normal 6 3 8 2 2 3 4" xfId="4521"/>
    <cellStyle name="Normal 6 3 8 2 2 4" xfId="4522"/>
    <cellStyle name="Normal 6 3 8 2 2 4 2" xfId="4523"/>
    <cellStyle name="Normal 6 3 8 2 2 4 2 2" xfId="4524"/>
    <cellStyle name="Normal 6 3 8 2 2 4 3" xfId="4525"/>
    <cellStyle name="Normal 6 3 8 2 2 5" xfId="4526"/>
    <cellStyle name="Normal 6 3 8 2 2 5 2" xfId="4527"/>
    <cellStyle name="Normal 6 3 8 2 2 5 2 2" xfId="4528"/>
    <cellStyle name="Normal 6 3 8 2 2 5 3" xfId="4529"/>
    <cellStyle name="Normal 6 3 8 2 2 6" xfId="4530"/>
    <cellStyle name="Normal 6 3 8 2 2 6 2" xfId="4531"/>
    <cellStyle name="Normal 6 3 8 2 2 7" xfId="4532"/>
    <cellStyle name="Normal 6 3 8 2 2 7 2" xfId="4533"/>
    <cellStyle name="Normal 6 3 8 2 2 8" xfId="4534"/>
    <cellStyle name="Normal 6 3 8 2 3" xfId="4535"/>
    <cellStyle name="Normal 6 3 8 2 3 2" xfId="4536"/>
    <cellStyle name="Normal 6 3 8 2 3 2 2" xfId="4537"/>
    <cellStyle name="Normal 6 3 8 2 3 2 2 2" xfId="4538"/>
    <cellStyle name="Normal 6 3 8 2 3 2 3" xfId="4539"/>
    <cellStyle name="Normal 6 3 8 2 3 3" xfId="4540"/>
    <cellStyle name="Normal 6 3 8 2 3 3 2" xfId="4541"/>
    <cellStyle name="Normal 6 3 8 2 3 4" xfId="4542"/>
    <cellStyle name="Normal 6 3 8 2 4" xfId="4543"/>
    <cellStyle name="Normal 6 3 8 2 4 2" xfId="4544"/>
    <cellStyle name="Normal 6 3 8 2 4 2 2" xfId="4545"/>
    <cellStyle name="Normal 6 3 8 2 4 2 2 2" xfId="4546"/>
    <cellStyle name="Normal 6 3 8 2 4 2 3" xfId="4547"/>
    <cellStyle name="Normal 6 3 8 2 4 3" xfId="4548"/>
    <cellStyle name="Normal 6 3 8 2 4 3 2" xfId="4549"/>
    <cellStyle name="Normal 6 3 8 2 4 4" xfId="4550"/>
    <cellStyle name="Normal 6 3 8 2 5" xfId="4551"/>
    <cellStyle name="Normal 6 3 8 2 5 2" xfId="4552"/>
    <cellStyle name="Normal 6 3 8 2 5 2 2" xfId="4553"/>
    <cellStyle name="Normal 6 3 8 2 5 3" xfId="4554"/>
    <cellStyle name="Normal 6 3 8 2 6" xfId="4555"/>
    <cellStyle name="Normal 6 3 8 2 6 2" xfId="4556"/>
    <cellStyle name="Normal 6 3 8 2 6 2 2" xfId="4557"/>
    <cellStyle name="Normal 6 3 8 2 6 3" xfId="4558"/>
    <cellStyle name="Normal 6 3 8 2 7" xfId="4559"/>
    <cellStyle name="Normal 6 3 8 2 7 2" xfId="4560"/>
    <cellStyle name="Normal 6 3 8 2 8" xfId="4561"/>
    <cellStyle name="Normal 6 3 8 2 8 2" xfId="4562"/>
    <cellStyle name="Normal 6 3 8 2 9" xfId="4563"/>
    <cellStyle name="Normal 6 3 8 3" xfId="357"/>
    <cellStyle name="Normal 6 3 8 3 2" xfId="4564"/>
    <cellStyle name="Normal 6 3 8 3 2 2" xfId="4565"/>
    <cellStyle name="Normal 6 3 8 3 2 2 2" xfId="4566"/>
    <cellStyle name="Normal 6 3 8 3 2 2 2 2" xfId="4567"/>
    <cellStyle name="Normal 6 3 8 3 2 2 3" xfId="4568"/>
    <cellStyle name="Normal 6 3 8 3 2 3" xfId="4569"/>
    <cellStyle name="Normal 6 3 8 3 2 3 2" xfId="4570"/>
    <cellStyle name="Normal 6 3 8 3 2 4" xfId="4571"/>
    <cellStyle name="Normal 6 3 8 3 3" xfId="4572"/>
    <cellStyle name="Normal 6 3 8 3 3 2" xfId="4573"/>
    <cellStyle name="Normal 6 3 8 3 3 2 2" xfId="4574"/>
    <cellStyle name="Normal 6 3 8 3 3 2 2 2" xfId="4575"/>
    <cellStyle name="Normal 6 3 8 3 3 2 3" xfId="4576"/>
    <cellStyle name="Normal 6 3 8 3 3 3" xfId="4577"/>
    <cellStyle name="Normal 6 3 8 3 3 3 2" xfId="4578"/>
    <cellStyle name="Normal 6 3 8 3 3 4" xfId="4579"/>
    <cellStyle name="Normal 6 3 8 3 4" xfId="4580"/>
    <cellStyle name="Normal 6 3 8 3 4 2" xfId="4581"/>
    <cellStyle name="Normal 6 3 8 3 4 2 2" xfId="4582"/>
    <cellStyle name="Normal 6 3 8 3 4 3" xfId="4583"/>
    <cellStyle name="Normal 6 3 8 3 5" xfId="4584"/>
    <cellStyle name="Normal 6 3 8 3 5 2" xfId="4585"/>
    <cellStyle name="Normal 6 3 8 3 5 2 2" xfId="4586"/>
    <cellStyle name="Normal 6 3 8 3 5 3" xfId="4587"/>
    <cellStyle name="Normal 6 3 8 3 6" xfId="4588"/>
    <cellStyle name="Normal 6 3 8 3 6 2" xfId="4589"/>
    <cellStyle name="Normal 6 3 8 3 7" xfId="4590"/>
    <cellStyle name="Normal 6 3 8 3 7 2" xfId="4591"/>
    <cellStyle name="Normal 6 3 8 3 8" xfId="4592"/>
    <cellStyle name="Normal 6 3 8 4" xfId="4593"/>
    <cellStyle name="Normal 6 3 8 4 2" xfId="4594"/>
    <cellStyle name="Normal 6 3 8 4 2 2" xfId="4595"/>
    <cellStyle name="Normal 6 3 8 4 2 2 2" xfId="4596"/>
    <cellStyle name="Normal 6 3 8 4 2 3" xfId="4597"/>
    <cellStyle name="Normal 6 3 8 4 3" xfId="4598"/>
    <cellStyle name="Normal 6 3 8 4 3 2" xfId="4599"/>
    <cellStyle name="Normal 6 3 8 4 4" xfId="4600"/>
    <cellStyle name="Normal 6 3 8 5" xfId="4601"/>
    <cellStyle name="Normal 6 3 8 5 2" xfId="4602"/>
    <cellStyle name="Normal 6 3 8 5 2 2" xfId="4603"/>
    <cellStyle name="Normal 6 3 8 5 2 2 2" xfId="4604"/>
    <cellStyle name="Normal 6 3 8 5 2 3" xfId="4605"/>
    <cellStyle name="Normal 6 3 8 5 3" xfId="4606"/>
    <cellStyle name="Normal 6 3 8 5 3 2" xfId="4607"/>
    <cellStyle name="Normal 6 3 8 5 4" xfId="4608"/>
    <cellStyle name="Normal 6 3 8 6" xfId="4609"/>
    <cellStyle name="Normal 6 3 8 6 2" xfId="4610"/>
    <cellStyle name="Normal 6 3 8 6 2 2" xfId="4611"/>
    <cellStyle name="Normal 6 3 8 6 3" xfId="4612"/>
    <cellStyle name="Normal 6 3 8 7" xfId="4613"/>
    <cellStyle name="Normal 6 3 8 7 2" xfId="4614"/>
    <cellStyle name="Normal 6 3 8 7 2 2" xfId="4615"/>
    <cellStyle name="Normal 6 3 8 7 3" xfId="4616"/>
    <cellStyle name="Normal 6 3 8 8" xfId="4617"/>
    <cellStyle name="Normal 6 3 8 8 2" xfId="4618"/>
    <cellStyle name="Normal 6 3 8 9" xfId="4619"/>
    <cellStyle name="Normal 6 3 8 9 2" xfId="4620"/>
    <cellStyle name="Normal 6 3 9" xfId="239"/>
    <cellStyle name="Normal 6 3 9 2" xfId="372"/>
    <cellStyle name="Normal 6 3 9 2 2" xfId="4621"/>
    <cellStyle name="Normal 6 3 9 2 2 2" xfId="4622"/>
    <cellStyle name="Normal 6 3 9 2 2 2 2" xfId="4623"/>
    <cellStyle name="Normal 6 3 9 2 2 2 2 2" xfId="4624"/>
    <cellStyle name="Normal 6 3 9 2 2 2 3" xfId="4625"/>
    <cellStyle name="Normal 6 3 9 2 2 3" xfId="4626"/>
    <cellStyle name="Normal 6 3 9 2 2 3 2" xfId="4627"/>
    <cellStyle name="Normal 6 3 9 2 2 4" xfId="4628"/>
    <cellStyle name="Normal 6 3 9 2 3" xfId="4629"/>
    <cellStyle name="Normal 6 3 9 2 3 2" xfId="4630"/>
    <cellStyle name="Normal 6 3 9 2 3 2 2" xfId="4631"/>
    <cellStyle name="Normal 6 3 9 2 3 2 2 2" xfId="4632"/>
    <cellStyle name="Normal 6 3 9 2 3 2 3" xfId="4633"/>
    <cellStyle name="Normal 6 3 9 2 3 3" xfId="4634"/>
    <cellStyle name="Normal 6 3 9 2 3 3 2" xfId="4635"/>
    <cellStyle name="Normal 6 3 9 2 3 4" xfId="4636"/>
    <cellStyle name="Normal 6 3 9 2 4" xfId="4637"/>
    <cellStyle name="Normal 6 3 9 2 4 2" xfId="4638"/>
    <cellStyle name="Normal 6 3 9 2 4 2 2" xfId="4639"/>
    <cellStyle name="Normal 6 3 9 2 4 3" xfId="4640"/>
    <cellStyle name="Normal 6 3 9 2 5" xfId="4641"/>
    <cellStyle name="Normal 6 3 9 2 5 2" xfId="4642"/>
    <cellStyle name="Normal 6 3 9 2 5 2 2" xfId="4643"/>
    <cellStyle name="Normal 6 3 9 2 5 3" xfId="4644"/>
    <cellStyle name="Normal 6 3 9 2 6" xfId="4645"/>
    <cellStyle name="Normal 6 3 9 2 6 2" xfId="4646"/>
    <cellStyle name="Normal 6 3 9 2 7" xfId="4647"/>
    <cellStyle name="Normal 6 3 9 2 7 2" xfId="4648"/>
    <cellStyle name="Normal 6 3 9 2 8" xfId="4649"/>
    <cellStyle name="Normal 6 3 9 3" xfId="4650"/>
    <cellStyle name="Normal 6 3 9 3 2" xfId="4651"/>
    <cellStyle name="Normal 6 3 9 3 2 2" xfId="4652"/>
    <cellStyle name="Normal 6 3 9 3 2 2 2" xfId="4653"/>
    <cellStyle name="Normal 6 3 9 3 2 3" xfId="4654"/>
    <cellStyle name="Normal 6 3 9 3 3" xfId="4655"/>
    <cellStyle name="Normal 6 3 9 3 3 2" xfId="4656"/>
    <cellStyle name="Normal 6 3 9 3 4" xfId="4657"/>
    <cellStyle name="Normal 6 3 9 4" xfId="4658"/>
    <cellStyle name="Normal 6 3 9 4 2" xfId="4659"/>
    <cellStyle name="Normal 6 3 9 4 2 2" xfId="4660"/>
    <cellStyle name="Normal 6 3 9 4 2 2 2" xfId="4661"/>
    <cellStyle name="Normal 6 3 9 4 2 3" xfId="4662"/>
    <cellStyle name="Normal 6 3 9 4 3" xfId="4663"/>
    <cellStyle name="Normal 6 3 9 4 3 2" xfId="4664"/>
    <cellStyle name="Normal 6 3 9 4 4" xfId="4665"/>
    <cellStyle name="Normal 6 3 9 5" xfId="4666"/>
    <cellStyle name="Normal 6 3 9 5 2" xfId="4667"/>
    <cellStyle name="Normal 6 3 9 5 2 2" xfId="4668"/>
    <cellStyle name="Normal 6 3 9 5 3" xfId="4669"/>
    <cellStyle name="Normal 6 3 9 6" xfId="4670"/>
    <cellStyle name="Normal 6 3 9 6 2" xfId="4671"/>
    <cellStyle name="Normal 6 3 9 6 2 2" xfId="4672"/>
    <cellStyle name="Normal 6 3 9 6 3" xfId="4673"/>
    <cellStyle name="Normal 6 3 9 7" xfId="4674"/>
    <cellStyle name="Normal 6 3 9 7 2" xfId="4675"/>
    <cellStyle name="Normal 6 3 9 8" xfId="4676"/>
    <cellStyle name="Normal 6 3 9 8 2" xfId="4677"/>
    <cellStyle name="Normal 6 3 9 9" xfId="4678"/>
    <cellStyle name="Normal 6 4" xfId="4679"/>
    <cellStyle name="Normal 6 5" xfId="4680"/>
    <cellStyle name="Normal 6 6" xfId="4681"/>
    <cellStyle name="Normal 6 7" xfId="4682"/>
    <cellStyle name="Normal 6 8" xfId="4683"/>
    <cellStyle name="Normal 7" xfId="32"/>
    <cellStyle name="Normal 7 10" xfId="4684"/>
    <cellStyle name="Normal 7 10 2" xfId="5762"/>
    <cellStyle name="Normal 7 11" xfId="5761"/>
    <cellStyle name="Normal 7 2" xfId="192"/>
    <cellStyle name="Normal 7 2 2" xfId="193"/>
    <cellStyle name="Normal 7 2 2 2" xfId="4685"/>
    <cellStyle name="Normal 7 2 2 2 2" xfId="4686"/>
    <cellStyle name="Normal 7 2 2 2 2 2" xfId="6776"/>
    <cellStyle name="Normal 7 2 2 2 2 3" xfId="5766"/>
    <cellStyle name="Normal 7 2 2 2 3" xfId="6777"/>
    <cellStyle name="Normal 7 2 2 2 4" xfId="5765"/>
    <cellStyle name="Normal 7 2 2 3" xfId="4687"/>
    <cellStyle name="Normal 7 2 2 3 2" xfId="6778"/>
    <cellStyle name="Normal 7 2 2 3 3" xfId="5767"/>
    <cellStyle name="Normal 7 2 2 4" xfId="6779"/>
    <cellStyle name="Normal 7 2 2 5" xfId="5764"/>
    <cellStyle name="Normal 7 2 3" xfId="334"/>
    <cellStyle name="Normal 7 2 3 2" xfId="4688"/>
    <cellStyle name="Normal 7 2 3 2 2" xfId="4689"/>
    <cellStyle name="Normal 7 2 3 2 2 2" xfId="6780"/>
    <cellStyle name="Normal 7 2 3 2 2 3" xfId="5770"/>
    <cellStyle name="Normal 7 2 3 2 3" xfId="6781"/>
    <cellStyle name="Normal 7 2 3 2 4" xfId="5769"/>
    <cellStyle name="Normal 7 2 3 3" xfId="4690"/>
    <cellStyle name="Normal 7 2 3 3 2" xfId="6782"/>
    <cellStyle name="Normal 7 2 3 3 3" xfId="5771"/>
    <cellStyle name="Normal 7 2 3 4" xfId="6783"/>
    <cellStyle name="Normal 7 2 3 5" xfId="5768"/>
    <cellStyle name="Normal 7 2 4" xfId="4691"/>
    <cellStyle name="Normal 7 2 4 2" xfId="4692"/>
    <cellStyle name="Normal 7 2 4 2 2" xfId="6784"/>
    <cellStyle name="Normal 7 2 4 2 3" xfId="5773"/>
    <cellStyle name="Normal 7 2 4 3" xfId="6785"/>
    <cellStyle name="Normal 7 2 4 4" xfId="5772"/>
    <cellStyle name="Normal 7 2 5" xfId="4693"/>
    <cellStyle name="Normal 7 2 5 2" xfId="6786"/>
    <cellStyle name="Normal 7 2 5 3" xfId="5774"/>
    <cellStyle name="Normal 7 2 6" xfId="6787"/>
    <cellStyle name="Normal 7 2 7" xfId="5763"/>
    <cellStyle name="Normal 7 3" xfId="194"/>
    <cellStyle name="Normal 7 3 2" xfId="4694"/>
    <cellStyle name="Normal 7 3 2 2" xfId="4695"/>
    <cellStyle name="Normal 7 3 2 2 2" xfId="6788"/>
    <cellStyle name="Normal 7 3 2 2 3" xfId="5777"/>
    <cellStyle name="Normal 7 3 2 3" xfId="6789"/>
    <cellStyle name="Normal 7 3 2 4" xfId="5776"/>
    <cellStyle name="Normal 7 3 3" xfId="4696"/>
    <cellStyle name="Normal 7 3 3 2" xfId="6790"/>
    <cellStyle name="Normal 7 3 3 3" xfId="5778"/>
    <cellStyle name="Normal 7 3 4" xfId="6791"/>
    <cellStyle name="Normal 7 3 5" xfId="5775"/>
    <cellStyle name="Normal 7 4" xfId="257"/>
    <cellStyle name="Normal 7 4 2" xfId="4697"/>
    <cellStyle name="Normal 7 4 2 2" xfId="4698"/>
    <cellStyle name="Normal 7 4 2 2 2" xfId="6792"/>
    <cellStyle name="Normal 7 4 2 2 3" xfId="5781"/>
    <cellStyle name="Normal 7 4 2 3" xfId="6793"/>
    <cellStyle name="Normal 7 4 2 4" xfId="5780"/>
    <cellStyle name="Normal 7 4 3" xfId="4699"/>
    <cellStyle name="Normal 7 4 3 2" xfId="6794"/>
    <cellStyle name="Normal 7 4 3 3" xfId="5782"/>
    <cellStyle name="Normal 7 4 4" xfId="6795"/>
    <cellStyle name="Normal 7 4 5" xfId="5779"/>
    <cellStyle name="Normal 7 5" xfId="4700"/>
    <cellStyle name="Normal 7 5 2" xfId="4701"/>
    <cellStyle name="Normal 7 5 2 2" xfId="6796"/>
    <cellStyle name="Normal 7 5 2 3" xfId="5784"/>
    <cellStyle name="Normal 7 5 3" xfId="6797"/>
    <cellStyle name="Normal 7 5 4" xfId="5783"/>
    <cellStyle name="Normal 7 6" xfId="4702"/>
    <cellStyle name="Normal 7 6 2" xfId="4703"/>
    <cellStyle name="Normal 7 6 2 2" xfId="5786"/>
    <cellStyle name="Normal 7 6 3" xfId="5785"/>
    <cellStyle name="Normal 7 7" xfId="4704"/>
    <cellStyle name="Normal 7 7 2" xfId="4705"/>
    <cellStyle name="Normal 7 7 2 2" xfId="5788"/>
    <cellStyle name="Normal 7 7 3" xfId="5787"/>
    <cellStyle name="Normal 7 8" xfId="4706"/>
    <cellStyle name="Normal 7 8 2" xfId="4707"/>
    <cellStyle name="Normal 7 8 2 2" xfId="5790"/>
    <cellStyle name="Normal 7 8 3" xfId="5789"/>
    <cellStyle name="Normal 7 9" xfId="4708"/>
    <cellStyle name="Normal 7 9 2" xfId="4709"/>
    <cellStyle name="Normal 7 9 2 2" xfId="5792"/>
    <cellStyle name="Normal 7 9 3" xfId="5791"/>
    <cellStyle name="Normal 8" xfId="33"/>
    <cellStyle name="Normal 8 10" xfId="4710"/>
    <cellStyle name="Normal 8 10 2" xfId="5794"/>
    <cellStyle name="Normal 8 11" xfId="5793"/>
    <cellStyle name="Normal 8 2" xfId="195"/>
    <cellStyle name="Normal 8 2 2" xfId="196"/>
    <cellStyle name="Normal 8 2 2 2" xfId="4711"/>
    <cellStyle name="Normal 8 2 2 2 2" xfId="4712"/>
    <cellStyle name="Normal 8 2 2 2 2 2" xfId="6798"/>
    <cellStyle name="Normal 8 2 2 2 2 3" xfId="5798"/>
    <cellStyle name="Normal 8 2 2 2 3" xfId="6799"/>
    <cellStyle name="Normal 8 2 2 2 4" xfId="5797"/>
    <cellStyle name="Normal 8 2 2 3" xfId="4713"/>
    <cellStyle name="Normal 8 2 2 3 2" xfId="6800"/>
    <cellStyle name="Normal 8 2 2 3 3" xfId="5799"/>
    <cellStyle name="Normal 8 2 2 4" xfId="6801"/>
    <cellStyle name="Normal 8 2 2 5" xfId="5796"/>
    <cellStyle name="Normal 8 2 3" xfId="335"/>
    <cellStyle name="Normal 8 2 3 2" xfId="4714"/>
    <cellStyle name="Normal 8 2 3 2 2" xfId="4715"/>
    <cellStyle name="Normal 8 2 3 2 2 2" xfId="6802"/>
    <cellStyle name="Normal 8 2 3 2 2 3" xfId="5802"/>
    <cellStyle name="Normal 8 2 3 2 3" xfId="6803"/>
    <cellStyle name="Normal 8 2 3 2 4" xfId="5801"/>
    <cellStyle name="Normal 8 2 3 3" xfId="4716"/>
    <cellStyle name="Normal 8 2 3 3 2" xfId="6804"/>
    <cellStyle name="Normal 8 2 3 3 3" xfId="5803"/>
    <cellStyle name="Normal 8 2 3 4" xfId="6805"/>
    <cellStyle name="Normal 8 2 3 5" xfId="5800"/>
    <cellStyle name="Normal 8 2 4" xfId="4717"/>
    <cellStyle name="Normal 8 2 4 2" xfId="4718"/>
    <cellStyle name="Normal 8 2 4 2 2" xfId="6806"/>
    <cellStyle name="Normal 8 2 4 2 3" xfId="5805"/>
    <cellStyle name="Normal 8 2 4 3" xfId="6807"/>
    <cellStyle name="Normal 8 2 4 4" xfId="5804"/>
    <cellStyle name="Normal 8 2 5" xfId="4719"/>
    <cellStyle name="Normal 8 2 5 2" xfId="6808"/>
    <cellStyle name="Normal 8 2 5 3" xfId="5806"/>
    <cellStyle name="Normal 8 2 6" xfId="6809"/>
    <cellStyle name="Normal 8 2 7" xfId="5795"/>
    <cellStyle name="Normal 8 3" xfId="197"/>
    <cellStyle name="Normal 8 3 2" xfId="4720"/>
    <cellStyle name="Normal 8 3 2 2" xfId="4721"/>
    <cellStyle name="Normal 8 3 2 2 2" xfId="6810"/>
    <cellStyle name="Normal 8 3 2 2 3" xfId="5809"/>
    <cellStyle name="Normal 8 3 2 3" xfId="6811"/>
    <cellStyle name="Normal 8 3 2 4" xfId="5808"/>
    <cellStyle name="Normal 8 3 3" xfId="4722"/>
    <cellStyle name="Normal 8 3 3 2" xfId="6812"/>
    <cellStyle name="Normal 8 3 3 3" xfId="5810"/>
    <cellStyle name="Normal 8 3 4" xfId="6813"/>
    <cellStyle name="Normal 8 3 5" xfId="5807"/>
    <cellStyle name="Normal 8 4" xfId="258"/>
    <cellStyle name="Normal 8 4 2" xfId="4723"/>
    <cellStyle name="Normal 8 4 2 2" xfId="4724"/>
    <cellStyle name="Normal 8 4 2 2 2" xfId="6814"/>
    <cellStyle name="Normal 8 4 2 2 3" xfId="5813"/>
    <cellStyle name="Normal 8 4 2 3" xfId="6815"/>
    <cellStyle name="Normal 8 4 2 4" xfId="5812"/>
    <cellStyle name="Normal 8 4 3" xfId="4725"/>
    <cellStyle name="Normal 8 4 3 2" xfId="6816"/>
    <cellStyle name="Normal 8 4 3 3" xfId="5814"/>
    <cellStyle name="Normal 8 4 4" xfId="6817"/>
    <cellStyle name="Normal 8 4 5" xfId="5811"/>
    <cellStyle name="Normal 8 5" xfId="4726"/>
    <cellStyle name="Normal 8 5 2" xfId="4727"/>
    <cellStyle name="Normal 8 5 2 2" xfId="6818"/>
    <cellStyle name="Normal 8 5 2 3" xfId="5816"/>
    <cellStyle name="Normal 8 5 3" xfId="6819"/>
    <cellStyle name="Normal 8 5 4" xfId="5815"/>
    <cellStyle name="Normal 8 6" xfId="4728"/>
    <cellStyle name="Normal 8 6 2" xfId="4729"/>
    <cellStyle name="Normal 8 6 2 2" xfId="5818"/>
    <cellStyle name="Normal 8 6 3" xfId="5817"/>
    <cellStyle name="Normal 8 7" xfId="4730"/>
    <cellStyle name="Normal 8 7 2" xfId="4731"/>
    <cellStyle name="Normal 8 7 2 2" xfId="5820"/>
    <cellStyle name="Normal 8 7 3" xfId="5819"/>
    <cellStyle name="Normal 8 8" xfId="4732"/>
    <cellStyle name="Normal 8 8 2" xfId="4733"/>
    <cellStyle name="Normal 8 8 2 2" xfId="5822"/>
    <cellStyle name="Normal 8 8 3" xfId="5821"/>
    <cellStyle name="Normal 8 9" xfId="4734"/>
    <cellStyle name="Normal 8 9 2" xfId="4735"/>
    <cellStyle name="Normal 8 9 2 2" xfId="5824"/>
    <cellStyle name="Normal 8 9 3" xfId="5823"/>
    <cellStyle name="Normal 9" xfId="34"/>
    <cellStyle name="Normal 9 10" xfId="4736"/>
    <cellStyle name="Normal 9 10 2" xfId="5826"/>
    <cellStyle name="Normal 9 11" xfId="5825"/>
    <cellStyle name="Normal 9 2" xfId="198"/>
    <cellStyle name="Normal 9 2 2" xfId="199"/>
    <cellStyle name="Normal 9 2 2 2" xfId="4737"/>
    <cellStyle name="Normal 9 2 2 2 2" xfId="4738"/>
    <cellStyle name="Normal 9 2 2 2 2 2" xfId="6820"/>
    <cellStyle name="Normal 9 2 2 2 2 3" xfId="5830"/>
    <cellStyle name="Normal 9 2 2 2 3" xfId="6821"/>
    <cellStyle name="Normal 9 2 2 2 4" xfId="5829"/>
    <cellStyle name="Normal 9 2 2 3" xfId="4739"/>
    <cellStyle name="Normal 9 2 2 3 2" xfId="6822"/>
    <cellStyle name="Normal 9 2 2 3 3" xfId="5831"/>
    <cellStyle name="Normal 9 2 2 4" xfId="6823"/>
    <cellStyle name="Normal 9 2 2 5" xfId="5828"/>
    <cellStyle name="Normal 9 2 3" xfId="336"/>
    <cellStyle name="Normal 9 2 3 2" xfId="4740"/>
    <cellStyle name="Normal 9 2 3 2 2" xfId="4741"/>
    <cellStyle name="Normal 9 2 3 2 2 2" xfId="6824"/>
    <cellStyle name="Normal 9 2 3 2 2 3" xfId="5834"/>
    <cellStyle name="Normal 9 2 3 2 3" xfId="6825"/>
    <cellStyle name="Normal 9 2 3 2 4" xfId="5833"/>
    <cellStyle name="Normal 9 2 3 3" xfId="4742"/>
    <cellStyle name="Normal 9 2 3 3 2" xfId="6826"/>
    <cellStyle name="Normal 9 2 3 3 3" xfId="5835"/>
    <cellStyle name="Normal 9 2 3 4" xfId="6827"/>
    <cellStyle name="Normal 9 2 3 5" xfId="5832"/>
    <cellStyle name="Normal 9 2 4" xfId="4743"/>
    <cellStyle name="Normal 9 2 4 2" xfId="4744"/>
    <cellStyle name="Normal 9 2 4 2 2" xfId="6828"/>
    <cellStyle name="Normal 9 2 4 2 3" xfId="5837"/>
    <cellStyle name="Normal 9 2 4 3" xfId="6829"/>
    <cellStyle name="Normal 9 2 4 4" xfId="5836"/>
    <cellStyle name="Normal 9 2 5" xfId="4745"/>
    <cellStyle name="Normal 9 2 5 2" xfId="6830"/>
    <cellStyle name="Normal 9 2 5 3" xfId="5838"/>
    <cellStyle name="Normal 9 2 6" xfId="6831"/>
    <cellStyle name="Normal 9 2 7" xfId="5827"/>
    <cellStyle name="Normal 9 3" xfId="200"/>
    <cellStyle name="Normal 9 3 2" xfId="4746"/>
    <cellStyle name="Normal 9 3 2 2" xfId="4747"/>
    <cellStyle name="Normal 9 3 2 2 2" xfId="6832"/>
    <cellStyle name="Normal 9 3 2 2 3" xfId="5841"/>
    <cellStyle name="Normal 9 3 2 3" xfId="6833"/>
    <cellStyle name="Normal 9 3 2 4" xfId="5840"/>
    <cellStyle name="Normal 9 3 3" xfId="4748"/>
    <cellStyle name="Normal 9 3 3 2" xfId="6834"/>
    <cellStyle name="Normal 9 3 3 3" xfId="5842"/>
    <cellStyle name="Normal 9 3 4" xfId="6835"/>
    <cellStyle name="Normal 9 3 5" xfId="5839"/>
    <cellStyle name="Normal 9 4" xfId="259"/>
    <cellStyle name="Normal 9 4 2" xfId="4749"/>
    <cellStyle name="Normal 9 4 2 2" xfId="4750"/>
    <cellStyle name="Normal 9 4 2 2 2" xfId="6836"/>
    <cellStyle name="Normal 9 4 2 2 3" xfId="5845"/>
    <cellStyle name="Normal 9 4 2 3" xfId="6837"/>
    <cellStyle name="Normal 9 4 2 4" xfId="5844"/>
    <cellStyle name="Normal 9 4 3" xfId="4751"/>
    <cellStyle name="Normal 9 4 3 2" xfId="6838"/>
    <cellStyle name="Normal 9 4 3 3" xfId="5846"/>
    <cellStyle name="Normal 9 4 4" xfId="6839"/>
    <cellStyle name="Normal 9 4 5" xfId="5843"/>
    <cellStyle name="Normal 9 5" xfId="4752"/>
    <cellStyle name="Normal 9 5 2" xfId="4753"/>
    <cellStyle name="Normal 9 5 2 2" xfId="6840"/>
    <cellStyle name="Normal 9 5 2 3" xfId="5848"/>
    <cellStyle name="Normal 9 5 3" xfId="6841"/>
    <cellStyle name="Normal 9 5 4" xfId="5847"/>
    <cellStyle name="Normal 9 6" xfId="4754"/>
    <cellStyle name="Normal 9 6 2" xfId="4755"/>
    <cellStyle name="Normal 9 6 2 2" xfId="5850"/>
    <cellStyle name="Normal 9 6 3" xfId="5849"/>
    <cellStyle name="Normal 9 7" xfId="4756"/>
    <cellStyle name="Normal 9 7 2" xfId="4757"/>
    <cellStyle name="Normal 9 7 2 2" xfId="5852"/>
    <cellStyle name="Normal 9 7 3" xfId="5851"/>
    <cellStyle name="Normal 9 8" xfId="4758"/>
    <cellStyle name="Normal 9 8 2" xfId="4759"/>
    <cellStyle name="Normal 9 8 2 2" xfId="5854"/>
    <cellStyle name="Normal 9 8 3" xfId="5853"/>
    <cellStyle name="Normal 9 9" xfId="4760"/>
    <cellStyle name="Normal 9 9 2" xfId="4761"/>
    <cellStyle name="Normal 9 9 2 2" xfId="5856"/>
    <cellStyle name="Normal 9 9 3" xfId="5855"/>
    <cellStyle name="Note 2" xfId="35"/>
    <cellStyle name="Note 2 10" xfId="4762"/>
    <cellStyle name="Note 2 10 2" xfId="5858"/>
    <cellStyle name="Note 2 11" xfId="5857"/>
    <cellStyle name="Note 2 2" xfId="201"/>
    <cellStyle name="Note 2 2 2" xfId="202"/>
    <cellStyle name="Note 2 2 2 2" xfId="4763"/>
    <cellStyle name="Note 2 2 2 2 2" xfId="4764"/>
    <cellStyle name="Note 2 2 2 2 2 2" xfId="6842"/>
    <cellStyle name="Note 2 2 2 2 2 3" xfId="5862"/>
    <cellStyle name="Note 2 2 2 2 3" xfId="6843"/>
    <cellStyle name="Note 2 2 2 2 4" xfId="5861"/>
    <cellStyle name="Note 2 2 2 3" xfId="4765"/>
    <cellStyle name="Note 2 2 2 3 2" xfId="6844"/>
    <cellStyle name="Note 2 2 2 3 3" xfId="5863"/>
    <cellStyle name="Note 2 2 2 4" xfId="6845"/>
    <cellStyle name="Note 2 2 2 5" xfId="5860"/>
    <cellStyle name="Note 2 2 3" xfId="337"/>
    <cellStyle name="Note 2 2 3 2" xfId="4766"/>
    <cellStyle name="Note 2 2 3 2 2" xfId="4767"/>
    <cellStyle name="Note 2 2 3 2 2 2" xfId="6846"/>
    <cellStyle name="Note 2 2 3 2 2 3" xfId="5866"/>
    <cellStyle name="Note 2 2 3 2 3" xfId="6847"/>
    <cellStyle name="Note 2 2 3 2 4" xfId="5865"/>
    <cellStyle name="Note 2 2 3 3" xfId="4768"/>
    <cellStyle name="Note 2 2 3 3 2" xfId="6848"/>
    <cellStyle name="Note 2 2 3 3 3" xfId="5867"/>
    <cellStyle name="Note 2 2 3 4" xfId="6849"/>
    <cellStyle name="Note 2 2 3 5" xfId="5864"/>
    <cellStyle name="Note 2 2 4" xfId="4769"/>
    <cellStyle name="Note 2 2 4 2" xfId="4770"/>
    <cellStyle name="Note 2 2 4 2 2" xfId="6850"/>
    <cellStyle name="Note 2 2 4 2 3" xfId="5869"/>
    <cellStyle name="Note 2 2 4 3" xfId="6851"/>
    <cellStyle name="Note 2 2 4 4" xfId="5868"/>
    <cellStyle name="Note 2 2 5" xfId="4771"/>
    <cellStyle name="Note 2 2 5 2" xfId="6852"/>
    <cellStyle name="Note 2 2 5 3" xfId="5870"/>
    <cellStyle name="Note 2 2 6" xfId="6853"/>
    <cellStyle name="Note 2 2 7" xfId="5859"/>
    <cellStyle name="Note 2 3" xfId="203"/>
    <cellStyle name="Note 2 3 2" xfId="4772"/>
    <cellStyle name="Note 2 3 2 2" xfId="4773"/>
    <cellStyle name="Note 2 3 2 2 2" xfId="6854"/>
    <cellStyle name="Note 2 3 2 2 3" xfId="5873"/>
    <cellStyle name="Note 2 3 2 3" xfId="6855"/>
    <cellStyle name="Note 2 3 2 4" xfId="5872"/>
    <cellStyle name="Note 2 3 3" xfId="4774"/>
    <cellStyle name="Note 2 3 3 2" xfId="6856"/>
    <cellStyle name="Note 2 3 3 3" xfId="5874"/>
    <cellStyle name="Note 2 3 4" xfId="6857"/>
    <cellStyle name="Note 2 3 5" xfId="5871"/>
    <cellStyle name="Note 2 4" xfId="260"/>
    <cellStyle name="Note 2 4 2" xfId="4775"/>
    <cellStyle name="Note 2 4 2 2" xfId="4776"/>
    <cellStyle name="Note 2 4 2 2 2" xfId="6858"/>
    <cellStyle name="Note 2 4 2 2 3" xfId="5877"/>
    <cellStyle name="Note 2 4 2 3" xfId="6859"/>
    <cellStyle name="Note 2 4 2 4" xfId="5876"/>
    <cellStyle name="Note 2 4 3" xfId="4777"/>
    <cellStyle name="Note 2 4 3 2" xfId="6860"/>
    <cellStyle name="Note 2 4 3 3" xfId="5878"/>
    <cellStyle name="Note 2 4 4" xfId="6861"/>
    <cellStyle name="Note 2 4 5" xfId="5875"/>
    <cellStyle name="Note 2 5" xfId="4778"/>
    <cellStyle name="Note 2 5 2" xfId="4779"/>
    <cellStyle name="Note 2 5 2 2" xfId="6862"/>
    <cellStyle name="Note 2 5 2 3" xfId="5880"/>
    <cellStyle name="Note 2 5 3" xfId="6863"/>
    <cellStyle name="Note 2 5 4" xfId="5879"/>
    <cellStyle name="Note 2 6" xfId="4780"/>
    <cellStyle name="Note 2 6 2" xfId="4781"/>
    <cellStyle name="Note 2 6 2 2" xfId="5882"/>
    <cellStyle name="Note 2 6 3" xfId="5881"/>
    <cellStyle name="Note 2 7" xfId="4782"/>
    <cellStyle name="Note 2 7 2" xfId="4783"/>
    <cellStyle name="Note 2 7 2 2" xfId="5884"/>
    <cellStyle name="Note 2 7 3" xfId="5883"/>
    <cellStyle name="Note 2 8" xfId="4784"/>
    <cellStyle name="Note 2 8 2" xfId="4785"/>
    <cellStyle name="Note 2 8 2 2" xfId="5886"/>
    <cellStyle name="Note 2 8 3" xfId="5885"/>
    <cellStyle name="Note 2 9" xfId="4786"/>
    <cellStyle name="Note 2 9 2" xfId="4787"/>
    <cellStyle name="Note 2 9 2 2" xfId="5888"/>
    <cellStyle name="Note 2 9 3" xfId="5887"/>
    <cellStyle name="Note 3" xfId="36"/>
    <cellStyle name="Note 3 10" xfId="4788"/>
    <cellStyle name="Note 3 10 2" xfId="5890"/>
    <cellStyle name="Note 3 11" xfId="5889"/>
    <cellStyle name="Note 3 2" xfId="204"/>
    <cellStyle name="Note 3 2 2" xfId="205"/>
    <cellStyle name="Note 3 2 2 2" xfId="4789"/>
    <cellStyle name="Note 3 2 2 2 2" xfId="4790"/>
    <cellStyle name="Note 3 2 2 2 2 2" xfId="6864"/>
    <cellStyle name="Note 3 2 2 2 2 3" xfId="5894"/>
    <cellStyle name="Note 3 2 2 2 3" xfId="6865"/>
    <cellStyle name="Note 3 2 2 2 4" xfId="5893"/>
    <cellStyle name="Note 3 2 2 3" xfId="4791"/>
    <cellStyle name="Note 3 2 2 3 2" xfId="6866"/>
    <cellStyle name="Note 3 2 2 3 3" xfId="5895"/>
    <cellStyle name="Note 3 2 2 4" xfId="6867"/>
    <cellStyle name="Note 3 2 2 5" xfId="5892"/>
    <cellStyle name="Note 3 2 3" xfId="338"/>
    <cellStyle name="Note 3 2 3 2" xfId="4792"/>
    <cellStyle name="Note 3 2 3 2 2" xfId="4793"/>
    <cellStyle name="Note 3 2 3 2 2 2" xfId="6868"/>
    <cellStyle name="Note 3 2 3 2 2 3" xfId="5898"/>
    <cellStyle name="Note 3 2 3 2 3" xfId="6869"/>
    <cellStyle name="Note 3 2 3 2 4" xfId="5897"/>
    <cellStyle name="Note 3 2 3 3" xfId="4794"/>
    <cellStyle name="Note 3 2 3 3 2" xfId="6870"/>
    <cellStyle name="Note 3 2 3 3 3" xfId="5899"/>
    <cellStyle name="Note 3 2 3 4" xfId="6871"/>
    <cellStyle name="Note 3 2 3 5" xfId="5896"/>
    <cellStyle name="Note 3 2 4" xfId="4795"/>
    <cellStyle name="Note 3 2 4 2" xfId="4796"/>
    <cellStyle name="Note 3 2 4 2 2" xfId="6872"/>
    <cellStyle name="Note 3 2 4 2 3" xfId="5901"/>
    <cellStyle name="Note 3 2 4 3" xfId="6873"/>
    <cellStyle name="Note 3 2 4 4" xfId="5900"/>
    <cellStyle name="Note 3 2 5" xfId="4797"/>
    <cellStyle name="Note 3 2 5 2" xfId="6874"/>
    <cellStyle name="Note 3 2 5 3" xfId="5902"/>
    <cellStyle name="Note 3 2 6" xfId="6875"/>
    <cellStyle name="Note 3 2 7" xfId="5891"/>
    <cellStyle name="Note 3 3" xfId="206"/>
    <cellStyle name="Note 3 3 2" xfId="4798"/>
    <cellStyle name="Note 3 3 2 2" xfId="4799"/>
    <cellStyle name="Note 3 3 2 2 2" xfId="6876"/>
    <cellStyle name="Note 3 3 2 2 3" xfId="5905"/>
    <cellStyle name="Note 3 3 2 3" xfId="6877"/>
    <cellStyle name="Note 3 3 2 4" xfId="5904"/>
    <cellStyle name="Note 3 3 3" xfId="4800"/>
    <cellStyle name="Note 3 3 3 2" xfId="6878"/>
    <cellStyle name="Note 3 3 3 3" xfId="5906"/>
    <cellStyle name="Note 3 3 4" xfId="6879"/>
    <cellStyle name="Note 3 3 5" xfId="5903"/>
    <cellStyle name="Note 3 4" xfId="261"/>
    <cellStyle name="Note 3 4 2" xfId="4801"/>
    <cellStyle name="Note 3 4 2 2" xfId="4802"/>
    <cellStyle name="Note 3 4 2 2 2" xfId="6880"/>
    <cellStyle name="Note 3 4 2 2 3" xfId="5909"/>
    <cellStyle name="Note 3 4 2 3" xfId="6881"/>
    <cellStyle name="Note 3 4 2 4" xfId="5908"/>
    <cellStyle name="Note 3 4 3" xfId="4803"/>
    <cellStyle name="Note 3 4 3 2" xfId="6882"/>
    <cellStyle name="Note 3 4 3 3" xfId="5910"/>
    <cellStyle name="Note 3 4 4" xfId="6883"/>
    <cellStyle name="Note 3 4 5" xfId="5907"/>
    <cellStyle name="Note 3 5" xfId="4804"/>
    <cellStyle name="Note 3 5 2" xfId="4805"/>
    <cellStyle name="Note 3 5 2 2" xfId="6884"/>
    <cellStyle name="Note 3 5 2 3" xfId="5912"/>
    <cellStyle name="Note 3 5 3" xfId="6885"/>
    <cellStyle name="Note 3 5 4" xfId="5911"/>
    <cellStyle name="Note 3 6" xfId="4806"/>
    <cellStyle name="Note 3 6 2" xfId="4807"/>
    <cellStyle name="Note 3 6 2 2" xfId="5914"/>
    <cellStyle name="Note 3 6 3" xfId="5913"/>
    <cellStyle name="Note 3 7" xfId="4808"/>
    <cellStyle name="Note 3 7 2" xfId="4809"/>
    <cellStyle name="Note 3 7 2 2" xfId="5916"/>
    <cellStyle name="Note 3 7 3" xfId="5915"/>
    <cellStyle name="Note 3 8" xfId="4810"/>
    <cellStyle name="Note 3 8 2" xfId="4811"/>
    <cellStyle name="Note 3 8 2 2" xfId="5918"/>
    <cellStyle name="Note 3 8 3" xfId="5917"/>
    <cellStyle name="Note 3 9" xfId="4812"/>
    <cellStyle name="Note 3 9 2" xfId="4813"/>
    <cellStyle name="Note 3 9 2 2" xfId="5920"/>
    <cellStyle name="Note 3 9 3" xfId="5919"/>
    <cellStyle name="Note 4" xfId="37"/>
    <cellStyle name="Note 4 10" xfId="4814"/>
    <cellStyle name="Note 4 10 2" xfId="5922"/>
    <cellStyle name="Note 4 11" xfId="5921"/>
    <cellStyle name="Note 4 2" xfId="207"/>
    <cellStyle name="Note 4 2 2" xfId="208"/>
    <cellStyle name="Note 4 2 2 2" xfId="4815"/>
    <cellStyle name="Note 4 2 2 2 2" xfId="4816"/>
    <cellStyle name="Note 4 2 2 2 2 2" xfId="6886"/>
    <cellStyle name="Note 4 2 2 2 2 3" xfId="5926"/>
    <cellStyle name="Note 4 2 2 2 3" xfId="6887"/>
    <cellStyle name="Note 4 2 2 2 4" xfId="5925"/>
    <cellStyle name="Note 4 2 2 3" xfId="4817"/>
    <cellStyle name="Note 4 2 2 3 2" xfId="6888"/>
    <cellStyle name="Note 4 2 2 3 3" xfId="5927"/>
    <cellStyle name="Note 4 2 2 4" xfId="6889"/>
    <cellStyle name="Note 4 2 2 5" xfId="5924"/>
    <cellStyle name="Note 4 2 3" xfId="339"/>
    <cellStyle name="Note 4 2 3 2" xfId="4818"/>
    <cellStyle name="Note 4 2 3 2 2" xfId="4819"/>
    <cellStyle name="Note 4 2 3 2 2 2" xfId="6890"/>
    <cellStyle name="Note 4 2 3 2 2 3" xfId="5930"/>
    <cellStyle name="Note 4 2 3 2 3" xfId="6891"/>
    <cellStyle name="Note 4 2 3 2 4" xfId="5929"/>
    <cellStyle name="Note 4 2 3 3" xfId="4820"/>
    <cellStyle name="Note 4 2 3 3 2" xfId="6892"/>
    <cellStyle name="Note 4 2 3 3 3" xfId="5931"/>
    <cellStyle name="Note 4 2 3 4" xfId="6893"/>
    <cellStyle name="Note 4 2 3 5" xfId="5928"/>
    <cellStyle name="Note 4 2 4" xfId="4821"/>
    <cellStyle name="Note 4 2 4 2" xfId="4822"/>
    <cellStyle name="Note 4 2 4 2 2" xfId="6894"/>
    <cellStyle name="Note 4 2 4 2 3" xfId="5933"/>
    <cellStyle name="Note 4 2 4 3" xfId="6895"/>
    <cellStyle name="Note 4 2 4 4" xfId="5932"/>
    <cellStyle name="Note 4 2 5" xfId="4823"/>
    <cellStyle name="Note 4 2 5 2" xfId="6896"/>
    <cellStyle name="Note 4 2 5 3" xfId="5934"/>
    <cellStyle name="Note 4 2 6" xfId="6897"/>
    <cellStyle name="Note 4 2 7" xfId="5923"/>
    <cellStyle name="Note 4 3" xfId="209"/>
    <cellStyle name="Note 4 3 2" xfId="4824"/>
    <cellStyle name="Note 4 3 2 2" xfId="4825"/>
    <cellStyle name="Note 4 3 2 2 2" xfId="6898"/>
    <cellStyle name="Note 4 3 2 2 3" xfId="5937"/>
    <cellStyle name="Note 4 3 2 3" xfId="6899"/>
    <cellStyle name="Note 4 3 2 4" xfId="5936"/>
    <cellStyle name="Note 4 3 3" xfId="4826"/>
    <cellStyle name="Note 4 3 3 2" xfId="6900"/>
    <cellStyle name="Note 4 3 3 3" xfId="5938"/>
    <cellStyle name="Note 4 3 4" xfId="6901"/>
    <cellStyle name="Note 4 3 5" xfId="5935"/>
    <cellStyle name="Note 4 4" xfId="262"/>
    <cellStyle name="Note 4 4 2" xfId="4827"/>
    <cellStyle name="Note 4 4 2 2" xfId="4828"/>
    <cellStyle name="Note 4 4 2 2 2" xfId="6902"/>
    <cellStyle name="Note 4 4 2 2 3" xfId="5941"/>
    <cellStyle name="Note 4 4 2 3" xfId="6903"/>
    <cellStyle name="Note 4 4 2 4" xfId="5940"/>
    <cellStyle name="Note 4 4 3" xfId="4829"/>
    <cellStyle name="Note 4 4 3 2" xfId="6904"/>
    <cellStyle name="Note 4 4 3 3" xfId="5942"/>
    <cellStyle name="Note 4 4 4" xfId="6905"/>
    <cellStyle name="Note 4 4 5" xfId="5939"/>
    <cellStyle name="Note 4 5" xfId="4830"/>
    <cellStyle name="Note 4 5 2" xfId="4831"/>
    <cellStyle name="Note 4 5 2 2" xfId="6906"/>
    <cellStyle name="Note 4 5 2 3" xfId="5944"/>
    <cellStyle name="Note 4 5 3" xfId="6907"/>
    <cellStyle name="Note 4 5 4" xfId="5943"/>
    <cellStyle name="Note 4 6" xfId="4832"/>
    <cellStyle name="Note 4 6 2" xfId="4833"/>
    <cellStyle name="Note 4 6 2 2" xfId="5946"/>
    <cellStyle name="Note 4 6 3" xfId="5945"/>
    <cellStyle name="Note 4 7" xfId="4834"/>
    <cellStyle name="Note 4 7 2" xfId="4835"/>
    <cellStyle name="Note 4 7 2 2" xfId="5948"/>
    <cellStyle name="Note 4 7 3" xfId="5947"/>
    <cellStyle name="Note 4 8" xfId="4836"/>
    <cellStyle name="Note 4 8 2" xfId="4837"/>
    <cellStyle name="Note 4 8 2 2" xfId="5950"/>
    <cellStyle name="Note 4 8 3" xfId="5949"/>
    <cellStyle name="Note 4 9" xfId="4838"/>
    <cellStyle name="Note 4 9 2" xfId="4839"/>
    <cellStyle name="Note 4 9 2 2" xfId="5952"/>
    <cellStyle name="Note 4 9 3" xfId="5951"/>
    <cellStyle name="Note 5" xfId="38"/>
    <cellStyle name="Note 5 10" xfId="4840"/>
    <cellStyle name="Note 5 10 2" xfId="5954"/>
    <cellStyle name="Note 5 11" xfId="5953"/>
    <cellStyle name="Note 5 2" xfId="210"/>
    <cellStyle name="Note 5 2 2" xfId="211"/>
    <cellStyle name="Note 5 2 2 2" xfId="4841"/>
    <cellStyle name="Note 5 2 2 2 2" xfId="4842"/>
    <cellStyle name="Note 5 2 2 2 2 2" xfId="6908"/>
    <cellStyle name="Note 5 2 2 2 2 3" xfId="5958"/>
    <cellStyle name="Note 5 2 2 2 3" xfId="6909"/>
    <cellStyle name="Note 5 2 2 2 4" xfId="5957"/>
    <cellStyle name="Note 5 2 2 3" xfId="4843"/>
    <cellStyle name="Note 5 2 2 3 2" xfId="6910"/>
    <cellStyle name="Note 5 2 2 3 3" xfId="5959"/>
    <cellStyle name="Note 5 2 2 4" xfId="6911"/>
    <cellStyle name="Note 5 2 2 5" xfId="5956"/>
    <cellStyle name="Note 5 2 3" xfId="340"/>
    <cellStyle name="Note 5 2 3 2" xfId="4844"/>
    <cellStyle name="Note 5 2 3 2 2" xfId="4845"/>
    <cellStyle name="Note 5 2 3 2 2 2" xfId="6912"/>
    <cellStyle name="Note 5 2 3 2 2 3" xfId="5962"/>
    <cellStyle name="Note 5 2 3 2 3" xfId="6913"/>
    <cellStyle name="Note 5 2 3 2 4" xfId="5961"/>
    <cellStyle name="Note 5 2 3 3" xfId="4846"/>
    <cellStyle name="Note 5 2 3 3 2" xfId="6914"/>
    <cellStyle name="Note 5 2 3 3 3" xfId="5963"/>
    <cellStyle name="Note 5 2 3 4" xfId="6915"/>
    <cellStyle name="Note 5 2 3 5" xfId="5960"/>
    <cellStyle name="Note 5 2 4" xfId="4847"/>
    <cellStyle name="Note 5 2 4 2" xfId="4848"/>
    <cellStyle name="Note 5 2 4 2 2" xfId="6916"/>
    <cellStyle name="Note 5 2 4 2 3" xfId="5965"/>
    <cellStyle name="Note 5 2 4 3" xfId="6917"/>
    <cellStyle name="Note 5 2 4 4" xfId="5964"/>
    <cellStyle name="Note 5 2 5" xfId="4849"/>
    <cellStyle name="Note 5 2 5 2" xfId="6918"/>
    <cellStyle name="Note 5 2 5 3" xfId="5966"/>
    <cellStyle name="Note 5 2 6" xfId="6919"/>
    <cellStyle name="Note 5 2 7" xfId="5955"/>
    <cellStyle name="Note 5 3" xfId="212"/>
    <cellStyle name="Note 5 3 2" xfId="4850"/>
    <cellStyle name="Note 5 3 2 2" xfId="4851"/>
    <cellStyle name="Note 5 3 2 2 2" xfId="6920"/>
    <cellStyle name="Note 5 3 2 2 3" xfId="5969"/>
    <cellStyle name="Note 5 3 2 3" xfId="6921"/>
    <cellStyle name="Note 5 3 2 4" xfId="5968"/>
    <cellStyle name="Note 5 3 3" xfId="4852"/>
    <cellStyle name="Note 5 3 3 2" xfId="6922"/>
    <cellStyle name="Note 5 3 3 3" xfId="5970"/>
    <cellStyle name="Note 5 3 4" xfId="6923"/>
    <cellStyle name="Note 5 3 5" xfId="5967"/>
    <cellStyle name="Note 5 4" xfId="263"/>
    <cellStyle name="Note 5 4 2" xfId="4853"/>
    <cellStyle name="Note 5 4 2 2" xfId="4854"/>
    <cellStyle name="Note 5 4 2 2 2" xfId="6924"/>
    <cellStyle name="Note 5 4 2 2 3" xfId="5973"/>
    <cellStyle name="Note 5 4 2 3" xfId="6925"/>
    <cellStyle name="Note 5 4 2 4" xfId="5972"/>
    <cellStyle name="Note 5 4 3" xfId="4855"/>
    <cellStyle name="Note 5 4 3 2" xfId="6926"/>
    <cellStyle name="Note 5 4 3 3" xfId="5974"/>
    <cellStyle name="Note 5 4 4" xfId="6927"/>
    <cellStyle name="Note 5 4 5" xfId="5971"/>
    <cellStyle name="Note 5 5" xfId="4856"/>
    <cellStyle name="Note 5 5 2" xfId="4857"/>
    <cellStyle name="Note 5 5 2 2" xfId="6928"/>
    <cellStyle name="Note 5 5 2 3" xfId="5976"/>
    <cellStyle name="Note 5 5 3" xfId="6929"/>
    <cellStyle name="Note 5 5 4" xfId="5975"/>
    <cellStyle name="Note 5 6" xfId="4858"/>
    <cellStyle name="Note 5 6 2" xfId="4859"/>
    <cellStyle name="Note 5 6 2 2" xfId="5978"/>
    <cellStyle name="Note 5 6 3" xfId="5977"/>
    <cellStyle name="Note 5 7" xfId="4860"/>
    <cellStyle name="Note 5 7 2" xfId="4861"/>
    <cellStyle name="Note 5 7 2 2" xfId="5980"/>
    <cellStyle name="Note 5 7 3" xfId="5979"/>
    <cellStyle name="Note 5 8" xfId="4862"/>
    <cellStyle name="Note 5 8 2" xfId="4863"/>
    <cellStyle name="Note 5 8 2 2" xfId="5982"/>
    <cellStyle name="Note 5 8 3" xfId="5981"/>
    <cellStyle name="Note 5 9" xfId="4864"/>
    <cellStyle name="Note 5 9 2" xfId="4865"/>
    <cellStyle name="Note 5 9 2 2" xfId="5984"/>
    <cellStyle name="Note 5 9 3" xfId="5983"/>
    <cellStyle name="Note 6" xfId="4866"/>
    <cellStyle name="Note 6 2" xfId="4867"/>
    <cellStyle name="Note 6 2 2" xfId="5986"/>
    <cellStyle name="Note 6 3" xfId="5985"/>
    <cellStyle name="Percent 2" xfId="213"/>
    <cellStyle name="Percent 2 2" xfId="39"/>
    <cellStyle name="Percent 2 3" xfId="4868"/>
    <cellStyle name="Percent 2 3 2" xfId="4869"/>
    <cellStyle name="Percent 2 3 3" xfId="4870"/>
    <cellStyle name="Percent 2 3 3 2" xfId="5988"/>
    <cellStyle name="Percent 2 3 4" xfId="5987"/>
    <cellStyle name="Percent 2 4" xfId="4871"/>
    <cellStyle name="Percent 2 5" xfId="4872"/>
    <cellStyle name="Percent 2 6" xfId="4873"/>
    <cellStyle name="Percent 2 7" xfId="4874"/>
    <cellStyle name="Percent 2 8" xfId="4875"/>
    <cellStyle name="Percent 2 9" xfId="4876"/>
    <cellStyle name="Percent 2 9 2" xfId="4877"/>
    <cellStyle name="Percent 2 9 2 2" xfId="5990"/>
    <cellStyle name="Percent 2 9 3" xfId="5989"/>
    <cellStyle name="Percent 3" xfId="40"/>
    <cellStyle name="Percent 4" xfId="405"/>
    <cellStyle name="Percent 5" xfId="25"/>
    <cellStyle name="Percent 5 10" xfId="4878"/>
    <cellStyle name="Percent 5 10 2" xfId="5992"/>
    <cellStyle name="Percent 5 11" xfId="5991"/>
    <cellStyle name="Percent 5 2" xfId="214"/>
    <cellStyle name="Percent 5 2 2" xfId="215"/>
    <cellStyle name="Percent 5 2 2 2" xfId="4879"/>
    <cellStyle name="Percent 5 2 2 2 2" xfId="4880"/>
    <cellStyle name="Percent 5 2 2 2 2 2" xfId="6930"/>
    <cellStyle name="Percent 5 2 2 2 2 3" xfId="5996"/>
    <cellStyle name="Percent 5 2 2 2 3" xfId="6931"/>
    <cellStyle name="Percent 5 2 2 2 4" xfId="5995"/>
    <cellStyle name="Percent 5 2 2 3" xfId="4881"/>
    <cellStyle name="Percent 5 2 2 3 2" xfId="6932"/>
    <cellStyle name="Percent 5 2 2 3 3" xfId="5997"/>
    <cellStyle name="Percent 5 2 2 4" xfId="6933"/>
    <cellStyle name="Percent 5 2 2 5" xfId="5994"/>
    <cellStyle name="Percent 5 2 3" xfId="341"/>
    <cellStyle name="Percent 5 2 3 2" xfId="4882"/>
    <cellStyle name="Percent 5 2 3 2 2" xfId="4883"/>
    <cellStyle name="Percent 5 2 3 2 2 2" xfId="6934"/>
    <cellStyle name="Percent 5 2 3 2 2 3" xfId="6000"/>
    <cellStyle name="Percent 5 2 3 2 3" xfId="6935"/>
    <cellStyle name="Percent 5 2 3 2 4" xfId="5999"/>
    <cellStyle name="Percent 5 2 3 3" xfId="4884"/>
    <cellStyle name="Percent 5 2 3 3 2" xfId="6936"/>
    <cellStyle name="Percent 5 2 3 3 3" xfId="6001"/>
    <cellStyle name="Percent 5 2 3 4" xfId="6937"/>
    <cellStyle name="Percent 5 2 3 5" xfId="5998"/>
    <cellStyle name="Percent 5 2 4" xfId="4885"/>
    <cellStyle name="Percent 5 2 4 2" xfId="4886"/>
    <cellStyle name="Percent 5 2 4 2 2" xfId="6938"/>
    <cellStyle name="Percent 5 2 4 2 3" xfId="6003"/>
    <cellStyle name="Percent 5 2 4 3" xfId="6939"/>
    <cellStyle name="Percent 5 2 4 4" xfId="6002"/>
    <cellStyle name="Percent 5 2 5" xfId="4887"/>
    <cellStyle name="Percent 5 2 5 2" xfId="6940"/>
    <cellStyle name="Percent 5 2 5 3" xfId="6004"/>
    <cellStyle name="Percent 5 2 6" xfId="6941"/>
    <cellStyle name="Percent 5 2 7" xfId="5993"/>
    <cellStyle name="Percent 5 3" xfId="216"/>
    <cellStyle name="Percent 5 3 2" xfId="4888"/>
    <cellStyle name="Percent 5 3 2 2" xfId="4889"/>
    <cellStyle name="Percent 5 3 2 2 2" xfId="6942"/>
    <cellStyle name="Percent 5 3 2 2 3" xfId="6007"/>
    <cellStyle name="Percent 5 3 2 3" xfId="6943"/>
    <cellStyle name="Percent 5 3 2 4" xfId="6006"/>
    <cellStyle name="Percent 5 3 3" xfId="4890"/>
    <cellStyle name="Percent 5 3 3 2" xfId="6944"/>
    <cellStyle name="Percent 5 3 3 3" xfId="6008"/>
    <cellStyle name="Percent 5 3 4" xfId="6945"/>
    <cellStyle name="Percent 5 3 5" xfId="6005"/>
    <cellStyle name="Percent 5 4" xfId="256"/>
    <cellStyle name="Percent 5 4 2" xfId="4891"/>
    <cellStyle name="Percent 5 4 2 2" xfId="4892"/>
    <cellStyle name="Percent 5 4 2 2 2" xfId="6946"/>
    <cellStyle name="Percent 5 4 2 2 3" xfId="6011"/>
    <cellStyle name="Percent 5 4 2 3" xfId="6947"/>
    <cellStyle name="Percent 5 4 2 4" xfId="6010"/>
    <cellStyle name="Percent 5 4 3" xfId="4893"/>
    <cellStyle name="Percent 5 4 3 2" xfId="6948"/>
    <cellStyle name="Percent 5 4 3 3" xfId="6012"/>
    <cellStyle name="Percent 5 4 4" xfId="6949"/>
    <cellStyle name="Percent 5 4 5" xfId="6009"/>
    <cellStyle name="Percent 5 5" xfId="4894"/>
    <cellStyle name="Percent 5 5 2" xfId="4895"/>
    <cellStyle name="Percent 5 5 2 2" xfId="6950"/>
    <cellStyle name="Percent 5 5 2 3" xfId="6014"/>
    <cellStyle name="Percent 5 5 3" xfId="6951"/>
    <cellStyle name="Percent 5 5 4" xfId="6013"/>
    <cellStyle name="Percent 5 6" xfId="4896"/>
    <cellStyle name="Percent 5 6 2" xfId="4897"/>
    <cellStyle name="Percent 5 6 2 2" xfId="6016"/>
    <cellStyle name="Percent 5 6 3" xfId="6015"/>
    <cellStyle name="Percent 5 7" xfId="4898"/>
    <cellStyle name="Percent 5 7 2" xfId="4899"/>
    <cellStyle name="Percent 5 7 2 2" xfId="6018"/>
    <cellStyle name="Percent 5 7 3" xfId="6017"/>
    <cellStyle name="Percent 5 8" xfId="4900"/>
    <cellStyle name="Percent 5 8 2" xfId="4901"/>
    <cellStyle name="Percent 5 8 2 2" xfId="6020"/>
    <cellStyle name="Percent 5 8 3" xfId="6019"/>
    <cellStyle name="Percent 5 9" xfId="4902"/>
    <cellStyle name="Percent 5 9 2" xfId="4903"/>
    <cellStyle name="Percent 5 9 2 2" xfId="6022"/>
    <cellStyle name="Percent 5 9 3" xfId="6021"/>
    <cellStyle name="Percent 6" xfId="49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361950</xdr:colOff>
      <xdr:row>1</xdr:row>
      <xdr:rowOff>38100</xdr:rowOff>
    </xdr:from>
    <xdr:to>
      <xdr:col>12</xdr:col>
      <xdr:colOff>152400</xdr:colOff>
      <xdr:row>3</xdr:row>
      <xdr:rowOff>28575</xdr:rowOff>
    </xdr:to>
    <xdr:sp macro="" textlink="">
      <xdr:nvSpPr>
        <xdr:cNvPr id="2" name="TextBox 1"/>
        <xdr:cNvSpPr txBox="1"/>
      </xdr:nvSpPr>
      <xdr:spPr>
        <a:xfrm>
          <a:off x="6276975" y="200025"/>
          <a:ext cx="201930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Do Not Use - In Development</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257176</xdr:colOff>
      <xdr:row>0</xdr:row>
      <xdr:rowOff>95250</xdr:rowOff>
    </xdr:from>
    <xdr:to>
      <xdr:col>2</xdr:col>
      <xdr:colOff>2276476</xdr:colOff>
      <xdr:row>2</xdr:row>
      <xdr:rowOff>114300</xdr:rowOff>
    </xdr:to>
    <xdr:sp macro="" textlink="">
      <xdr:nvSpPr>
        <xdr:cNvPr id="2" name="TextBox 1"/>
        <xdr:cNvSpPr txBox="1"/>
      </xdr:nvSpPr>
      <xdr:spPr>
        <a:xfrm>
          <a:off x="5372101" y="95250"/>
          <a:ext cx="201930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Do Not Use - In Development</a:t>
          </a:r>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rynenko/AppData/Local/Microsoft/Windows/Temporary%20Internet%20Files/Content.Outlook/Y5ZX5RJM/Grad%20or%20Special%20Program%20Pro-Forma%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Gr Summ, Milestones, Assump"/>
      <sheetName val="UG Revenue (Flat Tuition)"/>
      <sheetName val="UG - Expenses"/>
      <sheetName val="UG Enrollment - by Credits"/>
      <sheetName val="UG RCM - TBD"/>
      <sheetName val="Gr or SpPrg Revenue (by credit)"/>
      <sheetName val="G - Expenses"/>
      <sheetName val="Standard Rates"/>
      <sheetName val="Capital Needs"/>
      <sheetName val="Comprehensive Expense List"/>
      <sheetName val="Issues Risks Recs "/>
    </sheetNames>
    <sheetDataSet>
      <sheetData sheetId="0">
        <row r="12">
          <cell r="B12" t="str">
            <v>2014 - 2015</v>
          </cell>
        </row>
        <row r="13">
          <cell r="B13" t="str">
            <v>2015 - 2016</v>
          </cell>
        </row>
        <row r="14">
          <cell r="B14" t="str">
            <v>2016 - 2017</v>
          </cell>
        </row>
        <row r="15">
          <cell r="B15" t="str">
            <v>2017 - 2018</v>
          </cell>
        </row>
        <row r="16">
          <cell r="B16" t="str">
            <v>2018 - 2019</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pace.edu/information-technology-services/about-its/it-purchases-and-recommendations/department-organization-it-purchases" TargetMode="External"/><Relationship Id="rId1" Type="http://schemas.openxmlformats.org/officeDocument/2006/relationships/hyperlink" Target="http://www.pace.edu/finance-planning/sites/pace.edu.finance-planning/files/Policies_Procedures/Fixed_assests/Fixed%20Assets%20P%26P%20-.pdf"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3"/>
  <sheetViews>
    <sheetView tabSelected="1" zoomScaleNormal="100" workbookViewId="0">
      <selection activeCell="B22" sqref="B22"/>
    </sheetView>
  </sheetViews>
  <sheetFormatPr defaultRowHeight="12.75"/>
  <cols>
    <col min="1" max="1" width="27.28515625" customWidth="1"/>
    <col min="2" max="2" width="94" customWidth="1"/>
    <col min="3" max="3" width="19.140625" customWidth="1"/>
  </cols>
  <sheetData>
    <row r="1" spans="1:3" ht="24" customHeight="1">
      <c r="A1" s="284" t="s">
        <v>343</v>
      </c>
      <c r="B1" s="284"/>
      <c r="C1" s="284"/>
    </row>
    <row r="2" spans="1:3">
      <c r="A2" s="92"/>
      <c r="C2" s="90"/>
    </row>
    <row r="3" spans="1:3">
      <c r="A3" s="91" t="s">
        <v>275</v>
      </c>
      <c r="C3" s="90"/>
    </row>
    <row r="4" spans="1:3">
      <c r="A4" s="89" t="s">
        <v>276</v>
      </c>
    </row>
    <row r="5" spans="1:3">
      <c r="A5" s="89" t="s">
        <v>323</v>
      </c>
    </row>
    <row r="6" spans="1:3">
      <c r="A6" s="82"/>
    </row>
    <row r="7" spans="1:3" ht="12.75" customHeight="1">
      <c r="A7" s="1" t="s">
        <v>0</v>
      </c>
      <c r="B7" s="227" t="s">
        <v>128</v>
      </c>
    </row>
    <row r="8" spans="1:3">
      <c r="A8" s="1"/>
      <c r="B8" s="228"/>
    </row>
    <row r="9" spans="1:3" ht="13.5" customHeight="1">
      <c r="A9" s="1" t="s">
        <v>1</v>
      </c>
      <c r="B9" s="227" t="s">
        <v>127</v>
      </c>
    </row>
    <row r="10" spans="1:3">
      <c r="A10" s="1"/>
      <c r="B10" s="83"/>
    </row>
    <row r="11" spans="1:3">
      <c r="A11" s="1" t="s">
        <v>126</v>
      </c>
      <c r="B11" s="83"/>
    </row>
    <row r="12" spans="1:3">
      <c r="A12" s="87" t="s">
        <v>125</v>
      </c>
      <c r="B12" s="83" t="s">
        <v>124</v>
      </c>
    </row>
    <row r="13" spans="1:3">
      <c r="A13" s="87" t="s">
        <v>123</v>
      </c>
      <c r="B13" s="88" t="s">
        <v>122</v>
      </c>
    </row>
    <row r="14" spans="1:3">
      <c r="A14" s="87" t="s">
        <v>121</v>
      </c>
      <c r="B14" s="88" t="s">
        <v>120</v>
      </c>
    </row>
    <row r="15" spans="1:3">
      <c r="A15" s="87" t="s">
        <v>119</v>
      </c>
      <c r="B15" s="88" t="s">
        <v>118</v>
      </c>
    </row>
    <row r="16" spans="1:3">
      <c r="A16" s="87" t="s">
        <v>117</v>
      </c>
      <c r="B16" s="88" t="s">
        <v>116</v>
      </c>
    </row>
    <row r="17" spans="1:2">
      <c r="A17" s="87" t="s">
        <v>115</v>
      </c>
      <c r="B17" s="88" t="s">
        <v>114</v>
      </c>
    </row>
    <row r="18" spans="1:2">
      <c r="A18" s="87"/>
      <c r="B18" s="83"/>
    </row>
    <row r="19" spans="1:2" ht="45" customHeight="1">
      <c r="A19" s="279" t="s">
        <v>287</v>
      </c>
      <c r="B19" s="279"/>
    </row>
    <row r="20" spans="1:2">
      <c r="A20" s="279"/>
      <c r="B20" s="279"/>
    </row>
    <row r="21" spans="1:2" ht="17.25" customHeight="1">
      <c r="A21" s="279" t="s">
        <v>328</v>
      </c>
      <c r="B21" s="279"/>
    </row>
    <row r="22" spans="1:2">
      <c r="A22" s="248" t="s">
        <v>329</v>
      </c>
      <c r="B22" s="264">
        <v>400000</v>
      </c>
    </row>
    <row r="23" spans="1:2">
      <c r="A23" s="248" t="s">
        <v>342</v>
      </c>
      <c r="B23" s="226"/>
    </row>
    <row r="24" spans="1:2">
      <c r="A24" s="87"/>
      <c r="B24" s="83"/>
    </row>
    <row r="25" spans="1:2" ht="84.75" customHeight="1">
      <c r="A25" s="85" t="s">
        <v>113</v>
      </c>
      <c r="B25" s="86" t="s">
        <v>210</v>
      </c>
    </row>
    <row r="26" spans="1:2">
      <c r="A26" s="85"/>
      <c r="B26" s="83"/>
    </row>
    <row r="27" spans="1:2">
      <c r="A27" s="1"/>
      <c r="B27" s="83"/>
    </row>
    <row r="28" spans="1:2">
      <c r="A28" s="227" t="s">
        <v>112</v>
      </c>
      <c r="B28" s="180"/>
    </row>
    <row r="29" spans="1:2">
      <c r="A29" s="280" t="s">
        <v>255</v>
      </c>
      <c r="B29" s="281"/>
    </row>
    <row r="30" spans="1:2" ht="16.5" customHeight="1">
      <c r="A30" s="282"/>
      <c r="B30" s="283"/>
    </row>
    <row r="31" spans="1:2">
      <c r="A31" s="84"/>
      <c r="B31" s="84"/>
    </row>
    <row r="32" spans="1:2">
      <c r="A32" s="1"/>
      <c r="B32" s="83"/>
    </row>
    <row r="33" spans="1:2">
      <c r="A33" s="227" t="s">
        <v>246</v>
      </c>
      <c r="B33" s="180"/>
    </row>
    <row r="34" spans="1:2">
      <c r="A34" s="280" t="s">
        <v>257</v>
      </c>
      <c r="B34" s="281"/>
    </row>
    <row r="35" spans="1:2">
      <c r="A35" s="285"/>
      <c r="B35" s="286"/>
    </row>
    <row r="36" spans="1:2">
      <c r="A36" s="282"/>
      <c r="B36" s="283"/>
    </row>
    <row r="37" spans="1:2">
      <c r="A37" s="1"/>
      <c r="B37" s="83"/>
    </row>
    <row r="38" spans="1:2">
      <c r="A38" s="227" t="s">
        <v>111</v>
      </c>
      <c r="B38" s="180"/>
    </row>
    <row r="39" spans="1:2" ht="15" customHeight="1">
      <c r="A39" s="280" t="s">
        <v>256</v>
      </c>
      <c r="B39" s="281"/>
    </row>
    <row r="40" spans="1:2" ht="15" customHeight="1">
      <c r="A40" s="282"/>
      <c r="B40" s="283"/>
    </row>
    <row r="41" spans="1:2" ht="15" customHeight="1">
      <c r="A41" s="172"/>
      <c r="B41" s="172"/>
    </row>
    <row r="42" spans="1:2">
      <c r="A42" s="82"/>
      <c r="B42" s="81"/>
    </row>
    <row r="43" spans="1:2">
      <c r="A43" s="287" t="s">
        <v>247</v>
      </c>
      <c r="B43" s="287"/>
    </row>
    <row r="44" spans="1:2" ht="12.75" customHeight="1">
      <c r="A44" s="279" t="s">
        <v>248</v>
      </c>
      <c r="B44" s="279"/>
    </row>
    <row r="45" spans="1:2">
      <c r="A45" s="279"/>
      <c r="B45" s="279"/>
    </row>
    <row r="46" spans="1:2" ht="14.25" customHeight="1">
      <c r="A46" s="279"/>
      <c r="B46" s="279"/>
    </row>
    <row r="47" spans="1:2">
      <c r="A47" s="82"/>
      <c r="B47" s="81"/>
    </row>
    <row r="48" spans="1:2">
      <c r="A48" s="227" t="s">
        <v>249</v>
      </c>
      <c r="B48" s="81"/>
    </row>
    <row r="49" spans="1:2">
      <c r="A49" s="82"/>
      <c r="B49" s="81"/>
    </row>
    <row r="50" spans="1:2">
      <c r="B50" s="80"/>
    </row>
    <row r="51" spans="1:2">
      <c r="B51" s="80"/>
    </row>
    <row r="52" spans="1:2">
      <c r="B52" s="80"/>
    </row>
    <row r="53" spans="1:2">
      <c r="B53" s="80"/>
    </row>
  </sheetData>
  <mergeCells count="8">
    <mergeCell ref="A44:B46"/>
    <mergeCell ref="A39:B40"/>
    <mergeCell ref="A19:B20"/>
    <mergeCell ref="A1:C1"/>
    <mergeCell ref="A29:B30"/>
    <mergeCell ref="A34:B36"/>
    <mergeCell ref="A43:B43"/>
    <mergeCell ref="A21:B21"/>
  </mergeCells>
  <printOptions horizontalCentered="1"/>
  <pageMargins left="0.75" right="0.75" top="2" bottom="1" header="0.5" footer="0.5"/>
  <pageSetup scale="64" orientation="portrait" horizontalDpi="4294967292" verticalDpi="200" r:id="rId1"/>
  <headerFooter alignWithMargins="0">
    <oddHeader>&amp;LProgram Proforma - blank</oddHeader>
    <oddFooter>&amp;L&amp;D, &amp;T&amp;R&amp;P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8"/>
  <sheetViews>
    <sheetView topLeftCell="A4" zoomScale="95" workbookViewId="0">
      <selection activeCell="A32" sqref="A32"/>
    </sheetView>
  </sheetViews>
  <sheetFormatPr defaultRowHeight="12.75"/>
  <cols>
    <col min="1" max="1" width="15" customWidth="1"/>
    <col min="2" max="2" width="2.85546875" customWidth="1"/>
    <col min="3" max="3" width="32.85546875" customWidth="1"/>
    <col min="4" max="4" width="15.28515625" customWidth="1"/>
    <col min="5" max="5" width="10.7109375" customWidth="1"/>
    <col min="6" max="6" width="13.140625" customWidth="1"/>
    <col min="7" max="7" width="13.140625" hidden="1" customWidth="1"/>
    <col min="8" max="8" width="15.28515625" customWidth="1"/>
    <col min="9" max="9" width="15.28515625" hidden="1" customWidth="1"/>
    <col min="10" max="10" width="11.42578125" customWidth="1"/>
    <col min="11" max="11" width="0.140625" hidden="1" customWidth="1"/>
    <col min="12" max="12" width="11.7109375" customWidth="1"/>
    <col min="13" max="13" width="11.7109375" hidden="1" customWidth="1"/>
    <col min="14" max="14" width="11.85546875" customWidth="1"/>
    <col min="15" max="15" width="12" hidden="1" customWidth="1"/>
    <col min="16" max="16" width="10.7109375" customWidth="1"/>
    <col min="17" max="18" width="0.140625" customWidth="1"/>
    <col min="264" max="264" width="15" customWidth="1"/>
    <col min="265" max="265" width="2.85546875" customWidth="1"/>
    <col min="266" max="266" width="25.140625" customWidth="1"/>
    <col min="267" max="267" width="7.85546875" customWidth="1"/>
    <col min="520" max="520" width="15" customWidth="1"/>
    <col min="521" max="521" width="2.85546875" customWidth="1"/>
    <col min="522" max="522" width="25.140625" customWidth="1"/>
    <col min="523" max="523" width="7.85546875" customWidth="1"/>
    <col min="776" max="776" width="15" customWidth="1"/>
    <col min="777" max="777" width="2.85546875" customWidth="1"/>
    <col min="778" max="778" width="25.140625" customWidth="1"/>
    <col min="779" max="779" width="7.85546875" customWidth="1"/>
    <col min="1032" max="1032" width="15" customWidth="1"/>
    <col min="1033" max="1033" width="2.85546875" customWidth="1"/>
    <col min="1034" max="1034" width="25.140625" customWidth="1"/>
    <col min="1035" max="1035" width="7.85546875" customWidth="1"/>
    <col min="1288" max="1288" width="15" customWidth="1"/>
    <col min="1289" max="1289" width="2.85546875" customWidth="1"/>
    <col min="1290" max="1290" width="25.140625" customWidth="1"/>
    <col min="1291" max="1291" width="7.85546875" customWidth="1"/>
    <col min="1544" max="1544" width="15" customWidth="1"/>
    <col min="1545" max="1545" width="2.85546875" customWidth="1"/>
    <col min="1546" max="1546" width="25.140625" customWidth="1"/>
    <col min="1547" max="1547" width="7.85546875" customWidth="1"/>
    <col min="1800" max="1800" width="15" customWidth="1"/>
    <col min="1801" max="1801" width="2.85546875" customWidth="1"/>
    <col min="1802" max="1802" width="25.140625" customWidth="1"/>
    <col min="1803" max="1803" width="7.85546875" customWidth="1"/>
    <col min="2056" max="2056" width="15" customWidth="1"/>
    <col min="2057" max="2057" width="2.85546875" customWidth="1"/>
    <col min="2058" max="2058" width="25.140625" customWidth="1"/>
    <col min="2059" max="2059" width="7.85546875" customWidth="1"/>
    <col min="2312" max="2312" width="15" customWidth="1"/>
    <col min="2313" max="2313" width="2.85546875" customWidth="1"/>
    <col min="2314" max="2314" width="25.140625" customWidth="1"/>
    <col min="2315" max="2315" width="7.85546875" customWidth="1"/>
    <col min="2568" max="2568" width="15" customWidth="1"/>
    <col min="2569" max="2569" width="2.85546875" customWidth="1"/>
    <col min="2570" max="2570" width="25.140625" customWidth="1"/>
    <col min="2571" max="2571" width="7.85546875" customWidth="1"/>
    <col min="2824" max="2824" width="15" customWidth="1"/>
    <col min="2825" max="2825" width="2.85546875" customWidth="1"/>
    <col min="2826" max="2826" width="25.140625" customWidth="1"/>
    <col min="2827" max="2827" width="7.85546875" customWidth="1"/>
    <col min="3080" max="3080" width="15" customWidth="1"/>
    <col min="3081" max="3081" width="2.85546875" customWidth="1"/>
    <col min="3082" max="3082" width="25.140625" customWidth="1"/>
    <col min="3083" max="3083" width="7.85546875" customWidth="1"/>
    <col min="3336" max="3336" width="15" customWidth="1"/>
    <col min="3337" max="3337" width="2.85546875" customWidth="1"/>
    <col min="3338" max="3338" width="25.140625" customWidth="1"/>
    <col min="3339" max="3339" width="7.85546875" customWidth="1"/>
    <col min="3592" max="3592" width="15" customWidth="1"/>
    <col min="3593" max="3593" width="2.85546875" customWidth="1"/>
    <col min="3594" max="3594" width="25.140625" customWidth="1"/>
    <col min="3595" max="3595" width="7.85546875" customWidth="1"/>
    <col min="3848" max="3848" width="15" customWidth="1"/>
    <col min="3849" max="3849" width="2.85546875" customWidth="1"/>
    <col min="3850" max="3850" width="25.140625" customWidth="1"/>
    <col min="3851" max="3851" width="7.85546875" customWidth="1"/>
    <col min="4104" max="4104" width="15" customWidth="1"/>
    <col min="4105" max="4105" width="2.85546875" customWidth="1"/>
    <col min="4106" max="4106" width="25.140625" customWidth="1"/>
    <col min="4107" max="4107" width="7.85546875" customWidth="1"/>
    <col min="4360" max="4360" width="15" customWidth="1"/>
    <col min="4361" max="4361" width="2.85546875" customWidth="1"/>
    <col min="4362" max="4362" width="25.140625" customWidth="1"/>
    <col min="4363" max="4363" width="7.85546875" customWidth="1"/>
    <col min="4616" max="4616" width="15" customWidth="1"/>
    <col min="4617" max="4617" width="2.85546875" customWidth="1"/>
    <col min="4618" max="4618" width="25.140625" customWidth="1"/>
    <col min="4619" max="4619" width="7.85546875" customWidth="1"/>
    <col min="4872" max="4872" width="15" customWidth="1"/>
    <col min="4873" max="4873" width="2.85546875" customWidth="1"/>
    <col min="4874" max="4874" width="25.140625" customWidth="1"/>
    <col min="4875" max="4875" width="7.85546875" customWidth="1"/>
    <col min="5128" max="5128" width="15" customWidth="1"/>
    <col min="5129" max="5129" width="2.85546875" customWidth="1"/>
    <col min="5130" max="5130" width="25.140625" customWidth="1"/>
    <col min="5131" max="5131" width="7.85546875" customWidth="1"/>
    <col min="5384" max="5384" width="15" customWidth="1"/>
    <col min="5385" max="5385" width="2.85546875" customWidth="1"/>
    <col min="5386" max="5386" width="25.140625" customWidth="1"/>
    <col min="5387" max="5387" width="7.85546875" customWidth="1"/>
    <col min="5640" max="5640" width="15" customWidth="1"/>
    <col min="5641" max="5641" width="2.85546875" customWidth="1"/>
    <col min="5642" max="5642" width="25.140625" customWidth="1"/>
    <col min="5643" max="5643" width="7.85546875" customWidth="1"/>
    <col min="5896" max="5896" width="15" customWidth="1"/>
    <col min="5897" max="5897" width="2.85546875" customWidth="1"/>
    <col min="5898" max="5898" width="25.140625" customWidth="1"/>
    <col min="5899" max="5899" width="7.85546875" customWidth="1"/>
    <col min="6152" max="6152" width="15" customWidth="1"/>
    <col min="6153" max="6153" width="2.85546875" customWidth="1"/>
    <col min="6154" max="6154" width="25.140625" customWidth="1"/>
    <col min="6155" max="6155" width="7.85546875" customWidth="1"/>
    <col min="6408" max="6408" width="15" customWidth="1"/>
    <col min="6409" max="6409" width="2.85546875" customWidth="1"/>
    <col min="6410" max="6410" width="25.140625" customWidth="1"/>
    <col min="6411" max="6411" width="7.85546875" customWidth="1"/>
    <col min="6664" max="6664" width="15" customWidth="1"/>
    <col min="6665" max="6665" width="2.85546875" customWidth="1"/>
    <col min="6666" max="6666" width="25.140625" customWidth="1"/>
    <col min="6667" max="6667" width="7.85546875" customWidth="1"/>
    <col min="6920" max="6920" width="15" customWidth="1"/>
    <col min="6921" max="6921" width="2.85546875" customWidth="1"/>
    <col min="6922" max="6922" width="25.140625" customWidth="1"/>
    <col min="6923" max="6923" width="7.85546875" customWidth="1"/>
    <col min="7176" max="7176" width="15" customWidth="1"/>
    <col min="7177" max="7177" width="2.85546875" customWidth="1"/>
    <col min="7178" max="7178" width="25.140625" customWidth="1"/>
    <col min="7179" max="7179" width="7.85546875" customWidth="1"/>
    <col min="7432" max="7432" width="15" customWidth="1"/>
    <col min="7433" max="7433" width="2.85546875" customWidth="1"/>
    <col min="7434" max="7434" width="25.140625" customWidth="1"/>
    <col min="7435" max="7435" width="7.85546875" customWidth="1"/>
    <col min="7688" max="7688" width="15" customWidth="1"/>
    <col min="7689" max="7689" width="2.85546875" customWidth="1"/>
    <col min="7690" max="7690" width="25.140625" customWidth="1"/>
    <col min="7691" max="7691" width="7.85546875" customWidth="1"/>
    <col min="7944" max="7944" width="15" customWidth="1"/>
    <col min="7945" max="7945" width="2.85546875" customWidth="1"/>
    <col min="7946" max="7946" width="25.140625" customWidth="1"/>
    <col min="7947" max="7947" width="7.85546875" customWidth="1"/>
    <col min="8200" max="8200" width="15" customWidth="1"/>
    <col min="8201" max="8201" width="2.85546875" customWidth="1"/>
    <col min="8202" max="8202" width="25.140625" customWidth="1"/>
    <col min="8203" max="8203" width="7.85546875" customWidth="1"/>
    <col min="8456" max="8456" width="15" customWidth="1"/>
    <col min="8457" max="8457" width="2.85546875" customWidth="1"/>
    <col min="8458" max="8458" width="25.140625" customWidth="1"/>
    <col min="8459" max="8459" width="7.85546875" customWidth="1"/>
    <col min="8712" max="8712" width="15" customWidth="1"/>
    <col min="8713" max="8713" width="2.85546875" customWidth="1"/>
    <col min="8714" max="8714" width="25.140625" customWidth="1"/>
    <col min="8715" max="8715" width="7.85546875" customWidth="1"/>
    <col min="8968" max="8968" width="15" customWidth="1"/>
    <col min="8969" max="8969" width="2.85546875" customWidth="1"/>
    <col min="8970" max="8970" width="25.140625" customWidth="1"/>
    <col min="8971" max="8971" width="7.85546875" customWidth="1"/>
    <col min="9224" max="9224" width="15" customWidth="1"/>
    <col min="9225" max="9225" width="2.85546875" customWidth="1"/>
    <col min="9226" max="9226" width="25.140625" customWidth="1"/>
    <col min="9227" max="9227" width="7.85546875" customWidth="1"/>
    <col min="9480" max="9480" width="15" customWidth="1"/>
    <col min="9481" max="9481" width="2.85546875" customWidth="1"/>
    <col min="9482" max="9482" width="25.140625" customWidth="1"/>
    <col min="9483" max="9483" width="7.85546875" customWidth="1"/>
    <col min="9736" max="9736" width="15" customWidth="1"/>
    <col min="9737" max="9737" width="2.85546875" customWidth="1"/>
    <col min="9738" max="9738" width="25.140625" customWidth="1"/>
    <col min="9739" max="9739" width="7.85546875" customWidth="1"/>
    <col min="9992" max="9992" width="15" customWidth="1"/>
    <col min="9993" max="9993" width="2.85546875" customWidth="1"/>
    <col min="9994" max="9994" width="25.140625" customWidth="1"/>
    <col min="9995" max="9995" width="7.85546875" customWidth="1"/>
    <col min="10248" max="10248" width="15" customWidth="1"/>
    <col min="10249" max="10249" width="2.85546875" customWidth="1"/>
    <col min="10250" max="10250" width="25.140625" customWidth="1"/>
    <col min="10251" max="10251" width="7.85546875" customWidth="1"/>
    <col min="10504" max="10504" width="15" customWidth="1"/>
    <col min="10505" max="10505" width="2.85546875" customWidth="1"/>
    <col min="10506" max="10506" width="25.140625" customWidth="1"/>
    <col min="10507" max="10507" width="7.85546875" customWidth="1"/>
    <col min="10760" max="10760" width="15" customWidth="1"/>
    <col min="10761" max="10761" width="2.85546875" customWidth="1"/>
    <col min="10762" max="10762" width="25.140625" customWidth="1"/>
    <col min="10763" max="10763" width="7.85546875" customWidth="1"/>
    <col min="11016" max="11016" width="15" customWidth="1"/>
    <col min="11017" max="11017" width="2.85546875" customWidth="1"/>
    <col min="11018" max="11018" width="25.140625" customWidth="1"/>
    <col min="11019" max="11019" width="7.85546875" customWidth="1"/>
    <col min="11272" max="11272" width="15" customWidth="1"/>
    <col min="11273" max="11273" width="2.85546875" customWidth="1"/>
    <col min="11274" max="11274" width="25.140625" customWidth="1"/>
    <col min="11275" max="11275" width="7.85546875" customWidth="1"/>
    <col min="11528" max="11528" width="15" customWidth="1"/>
    <col min="11529" max="11529" width="2.85546875" customWidth="1"/>
    <col min="11530" max="11530" width="25.140625" customWidth="1"/>
    <col min="11531" max="11531" width="7.85546875" customWidth="1"/>
    <col min="11784" max="11784" width="15" customWidth="1"/>
    <col min="11785" max="11785" width="2.85546875" customWidth="1"/>
    <col min="11786" max="11786" width="25.140625" customWidth="1"/>
    <col min="11787" max="11787" width="7.85546875" customWidth="1"/>
    <col min="12040" max="12040" width="15" customWidth="1"/>
    <col min="12041" max="12041" width="2.85546875" customWidth="1"/>
    <col min="12042" max="12042" width="25.140625" customWidth="1"/>
    <col min="12043" max="12043" width="7.85546875" customWidth="1"/>
    <col min="12296" max="12296" width="15" customWidth="1"/>
    <col min="12297" max="12297" width="2.85546875" customWidth="1"/>
    <col min="12298" max="12298" width="25.140625" customWidth="1"/>
    <col min="12299" max="12299" width="7.85546875" customWidth="1"/>
    <col min="12552" max="12552" width="15" customWidth="1"/>
    <col min="12553" max="12553" width="2.85546875" customWidth="1"/>
    <col min="12554" max="12554" width="25.140625" customWidth="1"/>
    <col min="12555" max="12555" width="7.85546875" customWidth="1"/>
    <col min="12808" max="12808" width="15" customWidth="1"/>
    <col min="12809" max="12809" width="2.85546875" customWidth="1"/>
    <col min="12810" max="12810" width="25.140625" customWidth="1"/>
    <col min="12811" max="12811" width="7.85546875" customWidth="1"/>
    <col min="13064" max="13064" width="15" customWidth="1"/>
    <col min="13065" max="13065" width="2.85546875" customWidth="1"/>
    <col min="13066" max="13066" width="25.140625" customWidth="1"/>
    <col min="13067" max="13067" width="7.85546875" customWidth="1"/>
    <col min="13320" max="13320" width="15" customWidth="1"/>
    <col min="13321" max="13321" width="2.85546875" customWidth="1"/>
    <col min="13322" max="13322" width="25.140625" customWidth="1"/>
    <col min="13323" max="13323" width="7.85546875" customWidth="1"/>
    <col min="13576" max="13576" width="15" customWidth="1"/>
    <col min="13577" max="13577" width="2.85546875" customWidth="1"/>
    <col min="13578" max="13578" width="25.140625" customWidth="1"/>
    <col min="13579" max="13579" width="7.85546875" customWidth="1"/>
    <col min="13832" max="13832" width="15" customWidth="1"/>
    <col min="13833" max="13833" width="2.85546875" customWidth="1"/>
    <col min="13834" max="13834" width="25.140625" customWidth="1"/>
    <col min="13835" max="13835" width="7.85546875" customWidth="1"/>
    <col min="14088" max="14088" width="15" customWidth="1"/>
    <col min="14089" max="14089" width="2.85546875" customWidth="1"/>
    <col min="14090" max="14090" width="25.140625" customWidth="1"/>
    <col min="14091" max="14091" width="7.85546875" customWidth="1"/>
    <col min="14344" max="14344" width="15" customWidth="1"/>
    <col min="14345" max="14345" width="2.85546875" customWidth="1"/>
    <col min="14346" max="14346" width="25.140625" customWidth="1"/>
    <col min="14347" max="14347" width="7.85546875" customWidth="1"/>
    <col min="14600" max="14600" width="15" customWidth="1"/>
    <col min="14601" max="14601" width="2.85546875" customWidth="1"/>
    <col min="14602" max="14602" width="25.140625" customWidth="1"/>
    <col min="14603" max="14603" width="7.85546875" customWidth="1"/>
    <col min="14856" max="14856" width="15" customWidth="1"/>
    <col min="14857" max="14857" width="2.85546875" customWidth="1"/>
    <col min="14858" max="14858" width="25.140625" customWidth="1"/>
    <col min="14859" max="14859" width="7.85546875" customWidth="1"/>
    <col min="15112" max="15112" width="15" customWidth="1"/>
    <col min="15113" max="15113" width="2.85546875" customWidth="1"/>
    <col min="15114" max="15114" width="25.140625" customWidth="1"/>
    <col min="15115" max="15115" width="7.85546875" customWidth="1"/>
    <col min="15368" max="15368" width="15" customWidth="1"/>
    <col min="15369" max="15369" width="2.85546875" customWidth="1"/>
    <col min="15370" max="15370" width="25.140625" customWidth="1"/>
    <col min="15371" max="15371" width="7.85546875" customWidth="1"/>
    <col min="15624" max="15624" width="15" customWidth="1"/>
    <col min="15625" max="15625" width="2.85546875" customWidth="1"/>
    <col min="15626" max="15626" width="25.140625" customWidth="1"/>
    <col min="15627" max="15627" width="7.85546875" customWidth="1"/>
    <col min="15880" max="15880" width="15" customWidth="1"/>
    <col min="15881" max="15881" width="2.85546875" customWidth="1"/>
    <col min="15882" max="15882" width="25.140625" customWidth="1"/>
    <col min="15883" max="15883" width="7.85546875" customWidth="1"/>
    <col min="16136" max="16136" width="15" customWidth="1"/>
    <col min="16137" max="16137" width="2.85546875" customWidth="1"/>
    <col min="16138" max="16138" width="25.140625" customWidth="1"/>
    <col min="16139" max="16139" width="7.85546875" customWidth="1"/>
  </cols>
  <sheetData>
    <row r="1" spans="1:18">
      <c r="A1" s="1" t="s">
        <v>0</v>
      </c>
      <c r="B1" s="1" t="str">
        <f>COVER!B7</f>
        <v>&lt;ABC&gt;</v>
      </c>
      <c r="C1" s="127"/>
      <c r="D1" s="127"/>
      <c r="E1" s="127"/>
      <c r="F1" s="127"/>
      <c r="G1" s="127"/>
      <c r="H1" s="127"/>
      <c r="I1" s="127"/>
      <c r="J1" s="127"/>
      <c r="K1" s="127"/>
      <c r="L1" s="127"/>
      <c r="M1" s="127"/>
      <c r="N1" s="127"/>
      <c r="O1" s="127"/>
      <c r="P1" s="127"/>
      <c r="Q1" s="127"/>
      <c r="R1" s="127"/>
    </row>
    <row r="2" spans="1:18">
      <c r="A2" s="1" t="s">
        <v>1</v>
      </c>
      <c r="B2" s="29" t="str">
        <f>COVER!B9</f>
        <v>&lt;XYZ&gt;</v>
      </c>
      <c r="C2" s="127"/>
      <c r="D2" s="127"/>
      <c r="E2" s="127"/>
      <c r="F2" s="127"/>
      <c r="G2" s="127"/>
      <c r="H2" s="127"/>
      <c r="I2" s="127"/>
      <c r="J2" s="127"/>
      <c r="K2" s="127"/>
      <c r="L2" s="127"/>
      <c r="M2" s="127"/>
      <c r="N2" s="127"/>
      <c r="O2" s="127"/>
      <c r="P2" s="127"/>
      <c r="Q2" s="127"/>
      <c r="R2" s="127"/>
    </row>
    <row r="3" spans="1:18">
      <c r="A3" s="128"/>
      <c r="B3" s="128"/>
      <c r="C3" s="127"/>
      <c r="D3" s="127"/>
      <c r="E3" s="127"/>
      <c r="F3" s="127"/>
      <c r="G3" s="127"/>
      <c r="H3" s="127"/>
      <c r="I3" s="127"/>
      <c r="J3" s="127"/>
      <c r="K3" s="127"/>
      <c r="L3" s="127"/>
      <c r="M3" s="127"/>
      <c r="N3" s="127"/>
      <c r="O3" s="127"/>
      <c r="P3" s="127"/>
      <c r="Q3" s="127"/>
      <c r="R3" s="127"/>
    </row>
    <row r="4" spans="1:18" ht="15">
      <c r="A4" s="128"/>
      <c r="B4" s="128"/>
      <c r="C4" s="301" t="s">
        <v>211</v>
      </c>
      <c r="D4" s="302"/>
      <c r="E4" s="302"/>
      <c r="F4" s="302"/>
      <c r="G4" s="302"/>
      <c r="H4" s="302"/>
      <c r="I4" s="302"/>
      <c r="J4" s="302"/>
      <c r="K4" s="302"/>
      <c r="L4" s="302"/>
      <c r="M4" s="302"/>
      <c r="N4" s="302"/>
      <c r="O4" s="302"/>
      <c r="P4" s="302"/>
      <c r="Q4" s="303"/>
      <c r="R4" s="127"/>
    </row>
    <row r="5" spans="1:18" ht="15">
      <c r="A5" s="9"/>
      <c r="C5" s="326"/>
      <c r="D5" s="327"/>
      <c r="E5" s="328"/>
      <c r="F5" s="10" t="str">
        <f>COVER!B12</f>
        <v>2013 - 2014</v>
      </c>
      <c r="G5" s="174" t="s">
        <v>13</v>
      </c>
      <c r="H5" s="10" t="str">
        <f>COVER!$B$13</f>
        <v>2014 - 2015</v>
      </c>
      <c r="I5" s="174" t="s">
        <v>13</v>
      </c>
      <c r="J5" s="10" t="str">
        <f>COVER!$B$14</f>
        <v>2015 - 2016</v>
      </c>
      <c r="K5" s="174" t="s">
        <v>13</v>
      </c>
      <c r="L5" s="10" t="str">
        <f>COVER!$B$15</f>
        <v>2016 - 2017</v>
      </c>
      <c r="M5" s="174" t="s">
        <v>13</v>
      </c>
      <c r="N5" s="10" t="str">
        <f>COVER!$B$16</f>
        <v>2017 - 2018</v>
      </c>
      <c r="O5" s="174" t="s">
        <v>13</v>
      </c>
      <c r="P5" s="10" t="str">
        <f>COVER!$B$17</f>
        <v>2018 - 2019</v>
      </c>
      <c r="Q5" s="174" t="s">
        <v>13</v>
      </c>
      <c r="R5" s="127"/>
    </row>
    <row r="6" spans="1:18" ht="13.5" thickBot="1">
      <c r="A6" s="104"/>
      <c r="B6" s="104"/>
      <c r="C6" s="108"/>
      <c r="D6" s="108"/>
      <c r="E6" s="108"/>
      <c r="F6" s="151"/>
      <c r="G6" s="151"/>
      <c r="H6" s="151"/>
      <c r="I6" s="151"/>
      <c r="J6" s="151"/>
      <c r="K6" s="151"/>
      <c r="L6" s="151"/>
      <c r="M6" s="151"/>
      <c r="N6" s="151"/>
      <c r="O6" s="151"/>
      <c r="P6" s="151"/>
      <c r="Q6" s="151"/>
      <c r="R6" s="127"/>
    </row>
    <row r="7" spans="1:18" ht="24" customHeight="1">
      <c r="A7" s="329" t="s">
        <v>290</v>
      </c>
      <c r="B7" s="206"/>
      <c r="C7" s="206"/>
      <c r="D7" s="239" t="s">
        <v>320</v>
      </c>
      <c r="E7" s="209" t="s">
        <v>184</v>
      </c>
      <c r="F7" s="125"/>
      <c r="G7" s="125"/>
      <c r="H7" s="125"/>
      <c r="I7" s="125"/>
      <c r="J7" s="125"/>
      <c r="K7" s="125"/>
      <c r="L7" s="125"/>
      <c r="M7" s="125"/>
      <c r="N7" s="125"/>
      <c r="O7" s="125"/>
      <c r="P7" s="258"/>
      <c r="Q7" s="124"/>
      <c r="R7" s="127"/>
    </row>
    <row r="8" spans="1:18">
      <c r="A8" s="330"/>
      <c r="B8" s="38" t="s">
        <v>185</v>
      </c>
      <c r="C8" s="38"/>
      <c r="D8" s="38"/>
      <c r="E8" s="38"/>
      <c r="F8" s="121"/>
      <c r="G8" s="121"/>
      <c r="H8" s="121"/>
      <c r="I8" s="121"/>
      <c r="J8" s="121"/>
      <c r="K8" s="121"/>
      <c r="L8" s="121"/>
      <c r="M8" s="121"/>
      <c r="N8" s="121"/>
      <c r="O8" s="121"/>
      <c r="P8" s="205"/>
      <c r="Q8" s="150"/>
      <c r="R8" s="127"/>
    </row>
    <row r="9" spans="1:18">
      <c r="A9" s="148" t="s">
        <v>186</v>
      </c>
      <c r="B9" s="122" t="s">
        <v>183</v>
      </c>
      <c r="C9" s="234" t="s">
        <v>242</v>
      </c>
      <c r="D9" s="234"/>
      <c r="E9" s="235">
        <v>5</v>
      </c>
      <c r="F9" s="232">
        <v>120000</v>
      </c>
      <c r="G9" s="256"/>
      <c r="H9" s="232">
        <v>0</v>
      </c>
      <c r="I9" s="256"/>
      <c r="J9" s="232">
        <v>60000</v>
      </c>
      <c r="K9" s="256"/>
      <c r="L9" s="232"/>
      <c r="M9" s="256"/>
      <c r="N9" s="232"/>
      <c r="O9" s="256"/>
      <c r="P9" s="232"/>
      <c r="Q9" s="256"/>
      <c r="R9" s="127"/>
    </row>
    <row r="10" spans="1:18">
      <c r="A10" s="148" t="s">
        <v>187</v>
      </c>
      <c r="B10" s="122" t="s">
        <v>183</v>
      </c>
      <c r="C10" s="234" t="s">
        <v>243</v>
      </c>
      <c r="D10" s="234"/>
      <c r="E10" s="235">
        <v>3</v>
      </c>
      <c r="F10" s="232">
        <v>0</v>
      </c>
      <c r="G10" s="256"/>
      <c r="H10" s="232">
        <v>50000</v>
      </c>
      <c r="I10" s="256"/>
      <c r="J10" s="232">
        <v>0</v>
      </c>
      <c r="K10" s="256"/>
      <c r="L10" s="232"/>
      <c r="M10" s="256"/>
      <c r="N10" s="232"/>
      <c r="O10" s="256"/>
      <c r="P10" s="232"/>
      <c r="Q10" s="256"/>
      <c r="R10" s="127"/>
    </row>
    <row r="11" spans="1:18">
      <c r="A11" s="148" t="s">
        <v>188</v>
      </c>
      <c r="B11" s="122"/>
      <c r="C11" s="234" t="s">
        <v>244</v>
      </c>
      <c r="D11" s="234"/>
      <c r="E11" s="235">
        <v>1</v>
      </c>
      <c r="F11" s="232">
        <v>80000</v>
      </c>
      <c r="G11" s="256"/>
      <c r="H11" s="232">
        <v>0</v>
      </c>
      <c r="I11" s="256"/>
      <c r="J11" s="232">
        <v>0</v>
      </c>
      <c r="K11" s="256"/>
      <c r="L11" s="232"/>
      <c r="M11" s="256"/>
      <c r="N11" s="232"/>
      <c r="O11" s="256"/>
      <c r="P11" s="232"/>
      <c r="Q11" s="256"/>
      <c r="R11" s="149"/>
    </row>
    <row r="12" spans="1:18">
      <c r="A12" s="148" t="s">
        <v>189</v>
      </c>
      <c r="B12" s="122"/>
      <c r="C12" s="234"/>
      <c r="D12" s="234"/>
      <c r="E12" s="235"/>
      <c r="F12" s="232"/>
      <c r="G12" s="232"/>
      <c r="H12" s="232"/>
      <c r="I12" s="232"/>
      <c r="J12" s="232"/>
      <c r="K12" s="232"/>
      <c r="L12" s="232"/>
      <c r="M12" s="232"/>
      <c r="N12" s="232"/>
      <c r="O12" s="232"/>
      <c r="P12" s="232"/>
      <c r="Q12" s="259"/>
      <c r="R12" s="119"/>
    </row>
    <row r="13" spans="1:18">
      <c r="A13" s="148" t="s">
        <v>190</v>
      </c>
      <c r="B13" s="122"/>
      <c r="C13" s="236"/>
      <c r="D13" s="236"/>
      <c r="E13" s="235"/>
      <c r="F13" s="232"/>
      <c r="G13" s="232"/>
      <c r="H13" s="232"/>
      <c r="I13" s="232"/>
      <c r="J13" s="232"/>
      <c r="K13" s="232"/>
      <c r="L13" s="232"/>
      <c r="M13" s="232"/>
      <c r="N13" s="232"/>
      <c r="O13" s="232"/>
      <c r="P13" s="232"/>
      <c r="Q13" s="259"/>
      <c r="R13" s="127"/>
    </row>
    <row r="14" spans="1:18">
      <c r="A14" s="148" t="s">
        <v>191</v>
      </c>
      <c r="B14" s="122"/>
      <c r="C14" s="237"/>
      <c r="D14" s="237"/>
      <c r="E14" s="235"/>
      <c r="F14" s="232"/>
      <c r="G14" s="232"/>
      <c r="H14" s="232"/>
      <c r="I14" s="232"/>
      <c r="J14" s="232"/>
      <c r="K14" s="232"/>
      <c r="L14" s="232"/>
      <c r="M14" s="232"/>
      <c r="N14" s="232"/>
      <c r="O14" s="232"/>
      <c r="P14" s="232"/>
      <c r="Q14" s="260"/>
      <c r="R14" s="127"/>
    </row>
    <row r="15" spans="1:18">
      <c r="A15" s="148" t="s">
        <v>192</v>
      </c>
      <c r="B15" s="122"/>
      <c r="C15" s="236"/>
      <c r="D15" s="236"/>
      <c r="E15" s="235"/>
      <c r="F15" s="232"/>
      <c r="G15" s="232"/>
      <c r="H15" s="232"/>
      <c r="I15" s="232"/>
      <c r="J15" s="232"/>
      <c r="K15" s="232"/>
      <c r="L15" s="232"/>
      <c r="M15" s="232"/>
      <c r="N15" s="232"/>
      <c r="O15" s="232"/>
      <c r="P15" s="232"/>
      <c r="Q15" s="259"/>
      <c r="R15" s="127"/>
    </row>
    <row r="16" spans="1:18">
      <c r="A16" s="148" t="s">
        <v>193</v>
      </c>
      <c r="B16" s="122"/>
      <c r="C16" s="237"/>
      <c r="D16" s="237"/>
      <c r="E16" s="235"/>
      <c r="F16" s="232"/>
      <c r="G16" s="232"/>
      <c r="H16" s="232"/>
      <c r="I16" s="232"/>
      <c r="J16" s="232"/>
      <c r="K16" s="232"/>
      <c r="L16" s="232"/>
      <c r="M16" s="232"/>
      <c r="N16" s="232"/>
      <c r="O16" s="232"/>
      <c r="P16" s="232"/>
      <c r="Q16" s="259"/>
      <c r="R16" s="127"/>
    </row>
    <row r="17" spans="1:18">
      <c r="A17" s="148" t="s">
        <v>194</v>
      </c>
      <c r="B17" s="122"/>
      <c r="C17" s="236" t="s">
        <v>183</v>
      </c>
      <c r="D17" s="236"/>
      <c r="E17" s="235"/>
      <c r="F17" s="232"/>
      <c r="G17" s="232"/>
      <c r="H17" s="232"/>
      <c r="I17" s="232"/>
      <c r="J17" s="232"/>
      <c r="K17" s="232"/>
      <c r="L17" s="232"/>
      <c r="M17" s="232"/>
      <c r="N17" s="232"/>
      <c r="O17" s="232"/>
      <c r="P17" s="232"/>
      <c r="Q17" s="259"/>
      <c r="R17" s="127"/>
    </row>
    <row r="18" spans="1:18" ht="14.25">
      <c r="A18" s="148" t="s">
        <v>195</v>
      </c>
      <c r="B18" s="122"/>
      <c r="C18" s="236" t="s">
        <v>183</v>
      </c>
      <c r="D18" s="236"/>
      <c r="E18" s="235"/>
      <c r="F18" s="232"/>
      <c r="G18" s="232"/>
      <c r="H18" s="232"/>
      <c r="I18" s="232"/>
      <c r="J18" s="232"/>
      <c r="K18" s="232"/>
      <c r="L18" s="232"/>
      <c r="M18" s="232"/>
      <c r="N18" s="232"/>
      <c r="O18" s="232"/>
      <c r="P18" s="232"/>
      <c r="Q18" s="261"/>
      <c r="R18" s="127"/>
    </row>
    <row r="19" spans="1:18">
      <c r="A19" s="148"/>
      <c r="B19" s="122"/>
      <c r="C19" s="208" t="s">
        <v>196</v>
      </c>
      <c r="D19" s="208"/>
      <c r="E19" s="215"/>
      <c r="F19" s="175">
        <f t="shared" ref="F19:Q19" si="0">SUM(F9:F18)</f>
        <v>200000</v>
      </c>
      <c r="G19" s="175">
        <f t="shared" si="0"/>
        <v>0</v>
      </c>
      <c r="H19" s="175">
        <f t="shared" si="0"/>
        <v>50000</v>
      </c>
      <c r="I19" s="175">
        <f t="shared" si="0"/>
        <v>0</v>
      </c>
      <c r="J19" s="175">
        <f t="shared" si="0"/>
        <v>60000</v>
      </c>
      <c r="K19" s="175">
        <f t="shared" si="0"/>
        <v>0</v>
      </c>
      <c r="L19" s="175">
        <f t="shared" si="0"/>
        <v>0</v>
      </c>
      <c r="M19" s="175">
        <f t="shared" si="0"/>
        <v>0</v>
      </c>
      <c r="N19" s="175">
        <f t="shared" si="0"/>
        <v>0</v>
      </c>
      <c r="O19" s="175">
        <f t="shared" si="0"/>
        <v>0</v>
      </c>
      <c r="P19" s="175">
        <f t="shared" si="0"/>
        <v>0</v>
      </c>
      <c r="Q19" s="175">
        <f t="shared" si="0"/>
        <v>0</v>
      </c>
      <c r="R19" s="127"/>
    </row>
    <row r="20" spans="1:18" ht="13.5" thickBot="1">
      <c r="A20" s="118"/>
      <c r="B20" s="146"/>
      <c r="C20" s="147"/>
      <c r="D20" s="147"/>
      <c r="E20" s="210"/>
      <c r="F20" s="117"/>
      <c r="G20" s="117"/>
      <c r="H20" s="116"/>
      <c r="I20" s="116"/>
      <c r="J20" s="116"/>
      <c r="K20" s="116"/>
      <c r="L20" s="116"/>
      <c r="M20" s="116"/>
      <c r="N20" s="116"/>
      <c r="O20" s="116"/>
      <c r="P20" s="168"/>
      <c r="Q20" s="144"/>
      <c r="R20" s="127"/>
    </row>
    <row r="21" spans="1:18" ht="13.5" thickBot="1">
      <c r="A21" s="145"/>
      <c r="B21" s="104"/>
      <c r="C21" s="115"/>
      <c r="D21" s="115"/>
      <c r="E21" s="211"/>
      <c r="F21" s="114"/>
      <c r="G21" s="114"/>
      <c r="H21" s="108"/>
      <c r="I21" s="108"/>
      <c r="J21" s="108"/>
      <c r="K21" s="108"/>
      <c r="L21" s="108"/>
      <c r="M21" s="108"/>
      <c r="N21" s="108"/>
      <c r="O21" s="108"/>
      <c r="P21" s="151"/>
      <c r="Q21" s="151"/>
      <c r="R21" s="127"/>
    </row>
    <row r="22" spans="1:18" ht="25.5">
      <c r="A22" s="238" t="s">
        <v>197</v>
      </c>
      <c r="B22" s="126"/>
      <c r="C22" s="126"/>
      <c r="D22" s="239" t="s">
        <v>320</v>
      </c>
      <c r="E22" s="212"/>
      <c r="F22" s="169"/>
      <c r="G22" s="169"/>
      <c r="H22" s="169"/>
      <c r="I22" s="169"/>
      <c r="J22" s="169"/>
      <c r="K22" s="169"/>
      <c r="L22" s="169"/>
      <c r="M22" s="169"/>
      <c r="N22" s="169"/>
      <c r="O22" s="169"/>
      <c r="P22" s="262"/>
      <c r="Q22" s="143"/>
      <c r="R22" s="127"/>
    </row>
    <row r="23" spans="1:18">
      <c r="A23" s="123" t="s">
        <v>183</v>
      </c>
      <c r="B23" s="122"/>
      <c r="C23" s="208" t="s">
        <v>198</v>
      </c>
      <c r="D23" s="208"/>
      <c r="E23" s="213"/>
      <c r="F23" s="175">
        <f t="shared" ref="F23:Q23" si="1">SUM(F24:F33)</f>
        <v>104000</v>
      </c>
      <c r="G23" s="175">
        <f t="shared" si="1"/>
        <v>0</v>
      </c>
      <c r="H23" s="175">
        <f t="shared" si="1"/>
        <v>40666.666666666672</v>
      </c>
      <c r="I23" s="175">
        <f t="shared" si="1"/>
        <v>0</v>
      </c>
      <c r="J23" s="175">
        <f t="shared" si="1"/>
        <v>52666.666666666672</v>
      </c>
      <c r="K23" s="175">
        <f t="shared" si="1"/>
        <v>0</v>
      </c>
      <c r="L23" s="175">
        <f t="shared" si="1"/>
        <v>52666.666666666672</v>
      </c>
      <c r="M23" s="175">
        <f t="shared" si="1"/>
        <v>0</v>
      </c>
      <c r="N23" s="175">
        <f t="shared" si="1"/>
        <v>36000</v>
      </c>
      <c r="O23" s="175">
        <f t="shared" si="1"/>
        <v>0</v>
      </c>
      <c r="P23" s="175">
        <f t="shared" si="1"/>
        <v>12000</v>
      </c>
      <c r="Q23" s="175">
        <f t="shared" si="1"/>
        <v>0</v>
      </c>
      <c r="R23" s="127"/>
    </row>
    <row r="24" spans="1:18">
      <c r="A24" s="148" t="s">
        <v>186</v>
      </c>
      <c r="B24" s="122"/>
      <c r="C24" s="38" t="str">
        <f t="shared" ref="C24:C33" si="2">C9</f>
        <v>Laboratory</v>
      </c>
      <c r="D24" s="38"/>
      <c r="E24" s="214" t="s">
        <v>183</v>
      </c>
      <c r="F24" s="130">
        <f t="shared" ref="F24:F26" si="3">IF(E9&gt;0,(F9/E9),0)</f>
        <v>24000</v>
      </c>
      <c r="G24" s="256"/>
      <c r="H24" s="130">
        <f t="shared" ref="H24:H26" si="4">(IF(E9&gt;0,(H9/E9),0))+(IF(E9&gt;1,(F9/E9),0))</f>
        <v>24000</v>
      </c>
      <c r="I24" s="256"/>
      <c r="J24" s="130">
        <f t="shared" ref="J24:J26" si="5">(IF(E9&gt;0,(J9/E9),0))+(IF(E9&gt;1,(H9/E9))+(IF(E9&gt;2,F9/E9)))</f>
        <v>36000</v>
      </c>
      <c r="K24" s="256"/>
      <c r="L24" s="130">
        <f t="shared" ref="L24:L26" si="6">(IF(E9&gt;0,(L9/E9),0))+(IF(E9&gt;1,(J9/E9))+(IF(E9&gt;2,H9/E9))+(IF(E9&gt;3,F9/E9)))</f>
        <v>36000</v>
      </c>
      <c r="M24" s="256"/>
      <c r="N24" s="130">
        <f t="shared" ref="N24:N26" si="7">(IF(E9&gt;0,(N9/E9),0))+(IF(E9&gt;1,(L9/E9))+(IF(E9&gt;2,J9/E9))+(IF(E9&gt;3,H9/E9))+(IF(E9&gt;4,F9/E9)))</f>
        <v>36000</v>
      </c>
      <c r="O24" s="256"/>
      <c r="P24" s="130">
        <f t="shared" ref="P24:P26" si="8">(IF(E9&gt;0,(P9/E9),0))+(IF(E9&gt;1,(N9/E9))+(IF(E9&gt;2,L9/E9))+(IF(E9&gt;3,J9/E9))+(IF(E9&gt;4,H9/E9))+(IF(E9&gt;5,(F9/E9))))</f>
        <v>12000</v>
      </c>
      <c r="Q24" s="256"/>
      <c r="R24" s="104"/>
    </row>
    <row r="25" spans="1:18">
      <c r="A25" s="148" t="s">
        <v>187</v>
      </c>
      <c r="B25" s="122"/>
      <c r="C25" s="38" t="str">
        <f t="shared" si="2"/>
        <v>Renovation</v>
      </c>
      <c r="D25" s="38"/>
      <c r="E25" s="214" t="s">
        <v>183</v>
      </c>
      <c r="F25" s="130">
        <f t="shared" si="3"/>
        <v>0</v>
      </c>
      <c r="G25" s="256"/>
      <c r="H25" s="130">
        <f t="shared" si="4"/>
        <v>16666.666666666668</v>
      </c>
      <c r="I25" s="256"/>
      <c r="J25" s="130">
        <f t="shared" si="5"/>
        <v>16666.666666666668</v>
      </c>
      <c r="K25" s="256"/>
      <c r="L25" s="130">
        <f t="shared" si="6"/>
        <v>16666.666666666668</v>
      </c>
      <c r="M25" s="256"/>
      <c r="N25" s="130">
        <f t="shared" si="7"/>
        <v>0</v>
      </c>
      <c r="O25" s="256"/>
      <c r="P25" s="130">
        <f t="shared" si="8"/>
        <v>0</v>
      </c>
      <c r="Q25" s="256"/>
      <c r="R25" s="104"/>
    </row>
    <row r="26" spans="1:18">
      <c r="A26" s="148" t="s">
        <v>188</v>
      </c>
      <c r="B26" s="122"/>
      <c r="C26" s="38" t="str">
        <f t="shared" si="2"/>
        <v>Specialized Equipment</v>
      </c>
      <c r="D26" s="38"/>
      <c r="E26" s="214"/>
      <c r="F26" s="130">
        <f t="shared" si="3"/>
        <v>80000</v>
      </c>
      <c r="G26" s="256"/>
      <c r="H26" s="130">
        <f t="shared" si="4"/>
        <v>0</v>
      </c>
      <c r="I26" s="256"/>
      <c r="J26" s="130">
        <f t="shared" si="5"/>
        <v>0</v>
      </c>
      <c r="K26" s="256"/>
      <c r="L26" s="130">
        <f t="shared" si="6"/>
        <v>0</v>
      </c>
      <c r="M26" s="256"/>
      <c r="N26" s="130">
        <f t="shared" si="7"/>
        <v>0</v>
      </c>
      <c r="O26" s="256"/>
      <c r="P26" s="130">
        <f t="shared" si="8"/>
        <v>0</v>
      </c>
      <c r="Q26" s="256"/>
      <c r="R26" s="104"/>
    </row>
    <row r="27" spans="1:18">
      <c r="A27" s="148" t="s">
        <v>189</v>
      </c>
      <c r="B27" s="122"/>
      <c r="C27" s="122">
        <f t="shared" si="2"/>
        <v>0</v>
      </c>
      <c r="D27" s="122"/>
      <c r="E27" s="213"/>
      <c r="F27" s="130"/>
      <c r="G27" s="130"/>
      <c r="H27" s="130"/>
      <c r="I27" s="130"/>
      <c r="J27" s="130"/>
      <c r="K27" s="130"/>
      <c r="L27" s="130"/>
      <c r="M27" s="130"/>
      <c r="N27" s="130"/>
      <c r="O27" s="130"/>
      <c r="P27" s="130"/>
      <c r="Q27" s="263"/>
      <c r="R27" s="127"/>
    </row>
    <row r="28" spans="1:18">
      <c r="A28" s="148" t="s">
        <v>190</v>
      </c>
      <c r="B28" s="122"/>
      <c r="C28" s="122">
        <f t="shared" si="2"/>
        <v>0</v>
      </c>
      <c r="D28" s="122"/>
      <c r="E28" s="214"/>
      <c r="F28" s="130"/>
      <c r="G28" s="130"/>
      <c r="H28" s="130"/>
      <c r="I28" s="130"/>
      <c r="J28" s="130"/>
      <c r="K28" s="130"/>
      <c r="L28" s="130"/>
      <c r="M28" s="130"/>
      <c r="N28" s="130"/>
      <c r="O28" s="130"/>
      <c r="P28" s="130"/>
      <c r="Q28" s="263"/>
      <c r="R28" s="127"/>
    </row>
    <row r="29" spans="1:18">
      <c r="A29" s="148" t="s">
        <v>191</v>
      </c>
      <c r="B29" s="122"/>
      <c r="C29" s="122">
        <f t="shared" si="2"/>
        <v>0</v>
      </c>
      <c r="D29" s="122"/>
      <c r="E29" s="214"/>
      <c r="F29" s="130"/>
      <c r="G29" s="130"/>
      <c r="H29" s="130"/>
      <c r="I29" s="130"/>
      <c r="J29" s="130"/>
      <c r="K29" s="130"/>
      <c r="L29" s="130"/>
      <c r="M29" s="130"/>
      <c r="N29" s="130"/>
      <c r="O29" s="130"/>
      <c r="P29" s="130"/>
      <c r="Q29" s="263"/>
      <c r="R29" s="127"/>
    </row>
    <row r="30" spans="1:18">
      <c r="A30" s="148" t="s">
        <v>192</v>
      </c>
      <c r="B30" s="122"/>
      <c r="C30" s="122">
        <f t="shared" si="2"/>
        <v>0</v>
      </c>
      <c r="D30" s="122"/>
      <c r="E30" s="214"/>
      <c r="F30" s="130"/>
      <c r="G30" s="130"/>
      <c r="H30" s="130"/>
      <c r="I30" s="130"/>
      <c r="J30" s="130"/>
      <c r="K30" s="130"/>
      <c r="L30" s="130"/>
      <c r="M30" s="130"/>
      <c r="N30" s="130"/>
      <c r="O30" s="130"/>
      <c r="P30" s="130"/>
      <c r="Q30" s="263"/>
      <c r="R30" s="127"/>
    </row>
    <row r="31" spans="1:18">
      <c r="A31" s="148" t="s">
        <v>193</v>
      </c>
      <c r="B31" s="122"/>
      <c r="C31" s="122">
        <f t="shared" si="2"/>
        <v>0</v>
      </c>
      <c r="D31" s="122"/>
      <c r="E31" s="214"/>
      <c r="F31" s="130"/>
      <c r="G31" s="130"/>
      <c r="H31" s="130"/>
      <c r="I31" s="130"/>
      <c r="J31" s="130"/>
      <c r="K31" s="130"/>
      <c r="L31" s="130"/>
      <c r="M31" s="130"/>
      <c r="N31" s="130"/>
      <c r="O31" s="130"/>
      <c r="P31" s="130"/>
      <c r="Q31" s="263"/>
      <c r="R31" s="127"/>
    </row>
    <row r="32" spans="1:18">
      <c r="A32" s="148" t="s">
        <v>194</v>
      </c>
      <c r="B32" s="122"/>
      <c r="C32" s="122" t="str">
        <f t="shared" si="2"/>
        <v xml:space="preserve"> </v>
      </c>
      <c r="D32" s="122"/>
      <c r="E32" s="214"/>
      <c r="F32" s="130"/>
      <c r="G32" s="130"/>
      <c r="H32" s="130"/>
      <c r="I32" s="130"/>
      <c r="J32" s="130"/>
      <c r="K32" s="130"/>
      <c r="L32" s="130"/>
      <c r="M32" s="130"/>
      <c r="N32" s="130"/>
      <c r="O32" s="130"/>
      <c r="P32" s="130"/>
      <c r="Q32" s="263"/>
      <c r="R32" s="127"/>
    </row>
    <row r="33" spans="1:18">
      <c r="A33" s="148" t="s">
        <v>195</v>
      </c>
      <c r="B33" s="122"/>
      <c r="C33" s="122" t="str">
        <f t="shared" si="2"/>
        <v xml:space="preserve"> </v>
      </c>
      <c r="D33" s="122"/>
      <c r="E33" s="214"/>
      <c r="F33" s="130"/>
      <c r="G33" s="130"/>
      <c r="H33" s="130"/>
      <c r="I33" s="130"/>
      <c r="J33" s="130"/>
      <c r="K33" s="130"/>
      <c r="L33" s="130"/>
      <c r="M33" s="130"/>
      <c r="N33" s="130"/>
      <c r="O33" s="130"/>
      <c r="P33" s="130"/>
      <c r="Q33" s="263"/>
      <c r="R33" s="127"/>
    </row>
    <row r="34" spans="1:18" ht="13.5" thickBot="1">
      <c r="A34" s="207"/>
      <c r="B34" s="146"/>
      <c r="C34" s="146"/>
      <c r="D34" s="146"/>
      <c r="E34" s="146"/>
      <c r="F34" s="168"/>
      <c r="G34" s="168"/>
      <c r="H34" s="168"/>
      <c r="I34" s="168"/>
      <c r="J34" s="168"/>
      <c r="K34" s="168"/>
      <c r="L34" s="168"/>
      <c r="M34" s="168"/>
      <c r="N34" s="168"/>
      <c r="O34" s="168"/>
      <c r="P34" s="168"/>
      <c r="Q34" s="144"/>
      <c r="R34" s="127"/>
    </row>
    <row r="35" spans="1:18" ht="13.5" thickBot="1">
      <c r="A35" s="104"/>
      <c r="B35" s="104"/>
      <c r="C35" s="104"/>
      <c r="D35" s="104"/>
      <c r="E35" s="115"/>
      <c r="F35" s="113"/>
      <c r="G35" s="113"/>
      <c r="H35" s="113"/>
      <c r="I35" s="113"/>
      <c r="J35" s="113"/>
      <c r="K35" s="113"/>
      <c r="L35" s="113"/>
      <c r="M35" s="113"/>
      <c r="N35" s="113"/>
      <c r="O35" s="113"/>
      <c r="P35" s="151"/>
      <c r="Q35" s="151"/>
      <c r="R35" s="127"/>
    </row>
    <row r="36" spans="1:18">
      <c r="A36" s="250" t="s">
        <v>241</v>
      </c>
      <c r="B36" s="126"/>
      <c r="C36" s="169"/>
      <c r="D36" s="169"/>
      <c r="E36" s="169"/>
      <c r="F36" s="141"/>
      <c r="G36" s="141"/>
      <c r="H36" s="167"/>
      <c r="I36" s="167"/>
      <c r="J36" s="167"/>
      <c r="K36" s="167"/>
      <c r="L36" s="167"/>
      <c r="M36" s="167"/>
      <c r="N36" s="167"/>
      <c r="O36" s="167"/>
      <c r="P36" s="167"/>
      <c r="Q36" s="142"/>
      <c r="R36" s="127"/>
    </row>
    <row r="37" spans="1:18">
      <c r="A37" s="251" t="s">
        <v>245</v>
      </c>
      <c r="B37" s="120"/>
      <c r="C37" s="112"/>
      <c r="D37" s="112"/>
      <c r="E37" s="112"/>
      <c r="F37" s="111"/>
      <c r="G37" s="111"/>
      <c r="H37" s="106"/>
      <c r="I37" s="106"/>
      <c r="J37" s="106"/>
      <c r="K37" s="106"/>
      <c r="L37" s="106"/>
      <c r="M37" s="106"/>
      <c r="N37" s="106"/>
      <c r="O37" s="106"/>
      <c r="P37" s="106"/>
      <c r="Q37" s="137"/>
      <c r="R37" s="127"/>
    </row>
    <row r="38" spans="1:18">
      <c r="A38" s="166"/>
      <c r="B38" s="120"/>
      <c r="C38" s="112"/>
      <c r="D38" s="112"/>
      <c r="E38" s="112"/>
      <c r="F38" s="111"/>
      <c r="G38" s="111"/>
      <c r="H38" s="106"/>
      <c r="I38" s="106"/>
      <c r="J38" s="106"/>
      <c r="K38" s="106"/>
      <c r="L38" s="106"/>
      <c r="M38" s="106"/>
      <c r="N38" s="106"/>
      <c r="O38" s="106"/>
      <c r="P38" s="106"/>
      <c r="Q38" s="137"/>
      <c r="R38" s="127"/>
    </row>
    <row r="39" spans="1:18">
      <c r="A39" s="166"/>
      <c r="B39" s="120"/>
      <c r="C39" s="112"/>
      <c r="D39" s="112"/>
      <c r="E39" s="112"/>
      <c r="F39" s="111"/>
      <c r="G39" s="111"/>
      <c r="H39" s="106"/>
      <c r="I39" s="106"/>
      <c r="J39" s="106"/>
      <c r="K39" s="106"/>
      <c r="L39" s="106"/>
      <c r="M39" s="106"/>
      <c r="N39" s="106"/>
      <c r="O39" s="106"/>
      <c r="P39" s="106"/>
      <c r="Q39" s="137"/>
      <c r="R39" s="127"/>
    </row>
    <row r="40" spans="1:18">
      <c r="A40" s="166"/>
      <c r="B40" s="120"/>
      <c r="C40" s="112"/>
      <c r="D40" s="112"/>
      <c r="E40" s="112"/>
      <c r="F40" s="111"/>
      <c r="G40" s="111"/>
      <c r="H40" s="106"/>
      <c r="I40" s="106"/>
      <c r="J40" s="106"/>
      <c r="K40" s="106"/>
      <c r="L40" s="106"/>
      <c r="M40" s="106"/>
      <c r="N40" s="106"/>
      <c r="O40" s="106"/>
      <c r="P40" s="106"/>
      <c r="Q40" s="137"/>
      <c r="R40" s="127"/>
    </row>
    <row r="41" spans="1:18">
      <c r="A41" s="166"/>
      <c r="B41" s="120"/>
      <c r="C41" s="120"/>
      <c r="D41" s="120"/>
      <c r="E41" s="120" t="s">
        <v>183</v>
      </c>
      <c r="F41" s="111"/>
      <c r="G41" s="111"/>
      <c r="H41" s="111"/>
      <c r="I41" s="111"/>
      <c r="J41" s="111"/>
      <c r="K41" s="111"/>
      <c r="L41" s="111"/>
      <c r="M41" s="111"/>
      <c r="N41" s="106" t="s">
        <v>183</v>
      </c>
      <c r="O41" s="106"/>
      <c r="P41" s="106"/>
      <c r="Q41" s="137"/>
      <c r="R41" s="127"/>
    </row>
    <row r="42" spans="1:18">
      <c r="A42" s="166"/>
      <c r="B42" s="120"/>
      <c r="C42" s="120" t="s">
        <v>183</v>
      </c>
      <c r="D42" s="120"/>
      <c r="E42" s="120"/>
      <c r="F42" s="165"/>
      <c r="G42" s="165"/>
      <c r="H42" s="165"/>
      <c r="I42" s="165"/>
      <c r="J42" s="165"/>
      <c r="K42" s="165"/>
      <c r="L42" s="165"/>
      <c r="M42" s="165"/>
      <c r="N42" s="165"/>
      <c r="O42" s="165"/>
      <c r="P42" s="165"/>
      <c r="Q42" s="140"/>
      <c r="R42" s="127"/>
    </row>
    <row r="43" spans="1:18">
      <c r="A43" s="164"/>
      <c r="B43" s="120"/>
      <c r="C43" s="120"/>
      <c r="D43" s="120"/>
      <c r="E43" s="120"/>
      <c r="F43" s="165"/>
      <c r="G43" s="165"/>
      <c r="H43" s="165"/>
      <c r="I43" s="165"/>
      <c r="J43" s="165"/>
      <c r="K43" s="165"/>
      <c r="L43" s="165"/>
      <c r="M43" s="165"/>
      <c r="N43" s="165"/>
      <c r="O43" s="165"/>
      <c r="P43" s="165"/>
      <c r="Q43" s="140"/>
      <c r="R43" s="127"/>
    </row>
    <row r="44" spans="1:18">
      <c r="A44" s="166"/>
      <c r="B44" s="120"/>
      <c r="C44" s="120"/>
      <c r="D44" s="120"/>
      <c r="E44" s="120"/>
      <c r="F44" s="165"/>
      <c r="G44" s="165"/>
      <c r="H44" s="110"/>
      <c r="I44" s="110"/>
      <c r="J44" s="110"/>
      <c r="K44" s="110"/>
      <c r="L44" s="110"/>
      <c r="M44" s="110"/>
      <c r="N44" s="110"/>
      <c r="O44" s="110"/>
      <c r="P44" s="110"/>
      <c r="Q44" s="138"/>
      <c r="R44" s="127"/>
    </row>
    <row r="45" spans="1:18">
      <c r="A45" s="166"/>
      <c r="B45" s="120"/>
      <c r="C45" s="120"/>
      <c r="D45" s="120"/>
      <c r="E45" s="120"/>
      <c r="F45" s="106"/>
      <c r="G45" s="106"/>
      <c r="H45" s="110"/>
      <c r="I45" s="110"/>
      <c r="J45" s="110"/>
      <c r="K45" s="110"/>
      <c r="L45" s="110"/>
      <c r="M45" s="110"/>
      <c r="N45" s="110"/>
      <c r="O45" s="110"/>
      <c r="P45" s="110"/>
      <c r="Q45" s="138"/>
      <c r="R45" s="127"/>
    </row>
    <row r="46" spans="1:18" ht="13.5" thickBot="1">
      <c r="A46" s="163"/>
      <c r="B46" s="139"/>
      <c r="C46" s="139"/>
      <c r="D46" s="139"/>
      <c r="E46" s="139"/>
      <c r="F46" s="162"/>
      <c r="G46" s="162"/>
      <c r="H46" s="162"/>
      <c r="I46" s="162"/>
      <c r="J46" s="162"/>
      <c r="K46" s="162"/>
      <c r="L46" s="162"/>
      <c r="M46" s="162"/>
      <c r="N46" s="162"/>
      <c r="O46" s="162"/>
      <c r="P46" s="162"/>
      <c r="Q46" s="109"/>
      <c r="R46" s="127"/>
    </row>
    <row r="47" spans="1:18">
      <c r="A47" s="127"/>
      <c r="B47" s="104"/>
      <c r="C47" s="104"/>
      <c r="D47" s="104"/>
      <c r="E47" s="104"/>
      <c r="F47" s="151"/>
      <c r="G47" s="151"/>
      <c r="H47" s="151"/>
      <c r="I47" s="151"/>
      <c r="J47" s="151"/>
      <c r="K47" s="151"/>
      <c r="L47" s="151"/>
      <c r="M47" s="151"/>
      <c r="N47" s="151"/>
      <c r="O47" s="151"/>
      <c r="P47" s="151"/>
      <c r="Q47" s="151"/>
      <c r="R47" s="127"/>
    </row>
    <row r="48" spans="1:18">
      <c r="A48" s="104"/>
      <c r="B48" s="104"/>
      <c r="C48" s="104"/>
      <c r="D48" s="104"/>
      <c r="E48" s="104"/>
      <c r="F48" s="151"/>
      <c r="G48" s="151"/>
      <c r="H48" s="151"/>
      <c r="I48" s="151"/>
      <c r="J48" s="151"/>
      <c r="K48" s="151"/>
      <c r="L48" s="151"/>
      <c r="M48" s="151"/>
      <c r="N48" s="151"/>
      <c r="O48" s="151"/>
      <c r="P48" s="151"/>
      <c r="Q48" s="151"/>
      <c r="R48" s="127"/>
    </row>
  </sheetData>
  <mergeCells count="3">
    <mergeCell ref="C5:E5"/>
    <mergeCell ref="A7:A8"/>
    <mergeCell ref="C4:Q4"/>
  </mergeCells>
  <printOptions horizontalCentered="1" verticalCentered="1"/>
  <pageMargins left="0.75" right="0.75" top="1" bottom="1" header="0.5" footer="0.5"/>
  <pageSetup scale="85" orientation="portrait" horizontalDpi="4294967292" verticalDpi="0" r:id="rId1"/>
  <headerFooter alignWithMargins="0">
    <oddFooter>&amp;L&amp;D  &amp;T&amp;RPage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5"/>
  <sheetViews>
    <sheetView topLeftCell="A31" zoomScaleNormal="100" workbookViewId="0">
      <selection activeCell="A58" sqref="A58:XFD58"/>
    </sheetView>
  </sheetViews>
  <sheetFormatPr defaultRowHeight="12.75"/>
  <sheetData>
    <row r="1" spans="1:13" ht="18">
      <c r="A1" s="225" t="s">
        <v>212</v>
      </c>
      <c r="B1" s="225"/>
      <c r="C1" s="225"/>
      <c r="D1" s="225"/>
      <c r="E1" s="225"/>
      <c r="F1" s="225"/>
      <c r="G1" s="225"/>
      <c r="H1" s="225"/>
      <c r="I1" s="225"/>
      <c r="J1" s="225"/>
      <c r="K1" s="225"/>
      <c r="L1" s="225"/>
      <c r="M1" s="225"/>
    </row>
    <row r="2" spans="1:13">
      <c r="A2" s="5" t="s">
        <v>213</v>
      </c>
    </row>
    <row r="3" spans="1:13">
      <c r="A3" s="5" t="s">
        <v>214</v>
      </c>
    </row>
    <row r="4" spans="1:13">
      <c r="A4" s="6"/>
    </row>
    <row r="5" spans="1:13">
      <c r="A5" s="26" t="s">
        <v>146</v>
      </c>
    </row>
    <row r="6" spans="1:13">
      <c r="A6" s="26"/>
    </row>
    <row r="7" spans="1:13">
      <c r="A7" s="8" t="s">
        <v>293</v>
      </c>
    </row>
    <row r="8" spans="1:13">
      <c r="A8" s="217" t="s">
        <v>215</v>
      </c>
    </row>
    <row r="9" spans="1:13">
      <c r="A9" s="19" t="s">
        <v>216</v>
      </c>
    </row>
    <row r="10" spans="1:13">
      <c r="A10" s="19" t="s">
        <v>217</v>
      </c>
    </row>
    <row r="11" spans="1:13">
      <c r="A11" s="19" t="s">
        <v>297</v>
      </c>
      <c r="B11" s="218"/>
    </row>
    <row r="12" spans="1:13">
      <c r="A12" s="19"/>
      <c r="B12" s="218"/>
    </row>
    <row r="13" spans="1:13">
      <c r="A13" s="8" t="s">
        <v>317</v>
      </c>
      <c r="B13" s="218"/>
    </row>
    <row r="14" spans="1:13">
      <c r="A14" s="19"/>
    </row>
    <row r="15" spans="1:13">
      <c r="A15" s="224" t="s">
        <v>294</v>
      </c>
    </row>
    <row r="16" spans="1:13">
      <c r="A16" s="19" t="s">
        <v>292</v>
      </c>
    </row>
    <row r="17" spans="1:1">
      <c r="A17" s="19"/>
    </row>
    <row r="18" spans="1:1">
      <c r="A18" s="224" t="s">
        <v>295</v>
      </c>
    </row>
    <row r="19" spans="1:1">
      <c r="A19" s="19" t="s">
        <v>218</v>
      </c>
    </row>
    <row r="20" spans="1:1">
      <c r="A20" s="19" t="s">
        <v>318</v>
      </c>
    </row>
    <row r="21" spans="1:1">
      <c r="A21" s="19"/>
    </row>
    <row r="22" spans="1:1">
      <c r="A22" s="8" t="s">
        <v>296</v>
      </c>
    </row>
    <row r="23" spans="1:1">
      <c r="A23" s="19" t="s">
        <v>224</v>
      </c>
    </row>
    <row r="24" spans="1:1">
      <c r="A24" s="19" t="s">
        <v>222</v>
      </c>
    </row>
    <row r="25" spans="1:1">
      <c r="A25" s="19" t="s">
        <v>223</v>
      </c>
    </row>
    <row r="26" spans="1:1">
      <c r="A26" s="19" t="s">
        <v>225</v>
      </c>
    </row>
    <row r="28" spans="1:1">
      <c r="A28" s="26" t="s">
        <v>152</v>
      </c>
    </row>
    <row r="29" spans="1:1">
      <c r="A29" s="26"/>
    </row>
    <row r="30" spans="1:1">
      <c r="A30" s="8" t="s">
        <v>298</v>
      </c>
    </row>
    <row r="31" spans="1:1">
      <c r="A31" s="19" t="s">
        <v>220</v>
      </c>
    </row>
    <row r="33" spans="1:1">
      <c r="A33" s="8" t="s">
        <v>299</v>
      </c>
    </row>
    <row r="34" spans="1:1">
      <c r="A34" s="19" t="s">
        <v>219</v>
      </c>
    </row>
    <row r="35" spans="1:1">
      <c r="A35" s="19" t="s">
        <v>226</v>
      </c>
    </row>
    <row r="36" spans="1:1">
      <c r="A36" s="19"/>
    </row>
    <row r="37" spans="1:1">
      <c r="A37" s="8" t="s">
        <v>300</v>
      </c>
    </row>
    <row r="38" spans="1:1">
      <c r="A38" s="19" t="s">
        <v>301</v>
      </c>
    </row>
    <row r="39" spans="1:1">
      <c r="A39" s="19"/>
    </row>
    <row r="40" spans="1:1">
      <c r="A40" s="8" t="s">
        <v>302</v>
      </c>
    </row>
    <row r="41" spans="1:1">
      <c r="A41" s="19" t="s">
        <v>221</v>
      </c>
    </row>
    <row r="42" spans="1:1">
      <c r="A42" s="19"/>
    </row>
    <row r="43" spans="1:1">
      <c r="A43" s="8" t="s">
        <v>303</v>
      </c>
    </row>
    <row r="44" spans="1:1">
      <c r="A44" s="19"/>
    </row>
    <row r="45" spans="1:1">
      <c r="A45" s="8" t="s">
        <v>321</v>
      </c>
    </row>
    <row r="46" spans="1:1">
      <c r="A46" s="217" t="s">
        <v>322</v>
      </c>
    </row>
    <row r="47" spans="1:1">
      <c r="A47" s="217" t="s">
        <v>325</v>
      </c>
    </row>
    <row r="48" spans="1:1">
      <c r="A48" s="217"/>
    </row>
    <row r="49" spans="1:2">
      <c r="A49" s="8" t="s">
        <v>304</v>
      </c>
    </row>
    <row r="51" spans="1:2">
      <c r="A51" s="8" t="s">
        <v>305</v>
      </c>
    </row>
    <row r="53" spans="1:2">
      <c r="A53" s="8" t="s">
        <v>306</v>
      </c>
    </row>
    <row r="54" spans="1:2">
      <c r="A54" s="222" t="s">
        <v>314</v>
      </c>
    </row>
    <row r="55" spans="1:2">
      <c r="A55" s="222"/>
      <c r="B55" s="8" t="s">
        <v>326</v>
      </c>
    </row>
    <row r="56" spans="1:2">
      <c r="A56" s="222"/>
      <c r="B56" s="8" t="s">
        <v>327</v>
      </c>
    </row>
    <row r="57" spans="1:2">
      <c r="A57" s="219" t="s">
        <v>315</v>
      </c>
    </row>
    <row r="58" spans="1:2">
      <c r="A58" s="219" t="s">
        <v>312</v>
      </c>
    </row>
    <row r="59" spans="1:2">
      <c r="A59" s="219" t="s">
        <v>311</v>
      </c>
    </row>
    <row r="60" spans="1:2">
      <c r="A60" s="23"/>
    </row>
    <row r="61" spans="1:2">
      <c r="A61" s="8" t="s">
        <v>307</v>
      </c>
    </row>
    <row r="62" spans="1:2">
      <c r="A62" s="8"/>
    </row>
    <row r="63" spans="1:2">
      <c r="A63" s="246" t="s">
        <v>337</v>
      </c>
    </row>
    <row r="64" spans="1:2">
      <c r="A64" s="224"/>
    </row>
    <row r="65" spans="1:2">
      <c r="A65" s="224" t="s">
        <v>308</v>
      </c>
    </row>
    <row r="66" spans="1:2">
      <c r="A66" s="219" t="s">
        <v>309</v>
      </c>
    </row>
    <row r="68" spans="1:2">
      <c r="A68" s="26" t="s">
        <v>158</v>
      </c>
    </row>
    <row r="69" spans="1:2">
      <c r="A69" s="8" t="s">
        <v>313</v>
      </c>
    </row>
    <row r="70" spans="1:2">
      <c r="A70" s="246" t="s">
        <v>312</v>
      </c>
    </row>
    <row r="72" spans="1:2">
      <c r="A72" s="26" t="s">
        <v>258</v>
      </c>
    </row>
    <row r="73" spans="1:2">
      <c r="A73" s="26"/>
    </row>
    <row r="74" spans="1:2">
      <c r="A74" s="8" t="s">
        <v>310</v>
      </c>
    </row>
    <row r="75" spans="1:2">
      <c r="A75" s="8" t="s">
        <v>316</v>
      </c>
    </row>
    <row r="76" spans="1:2">
      <c r="A76" s="8"/>
    </row>
    <row r="77" spans="1:2">
      <c r="A77" s="220" t="s">
        <v>338</v>
      </c>
    </row>
    <row r="78" spans="1:2">
      <c r="A78" s="220" t="s">
        <v>259</v>
      </c>
    </row>
    <row r="79" spans="1:2">
      <c r="A79" s="221" t="s">
        <v>227</v>
      </c>
      <c r="B79" s="173"/>
    </row>
    <row r="80" spans="1:2">
      <c r="A80" s="221"/>
      <c r="B80" s="173" t="s">
        <v>228</v>
      </c>
    </row>
    <row r="81" spans="1:2">
      <c r="A81" s="221"/>
      <c r="B81" s="173" t="s">
        <v>229</v>
      </c>
    </row>
    <row r="82" spans="1:2">
      <c r="A82" s="221" t="s">
        <v>230</v>
      </c>
      <c r="B82" s="173"/>
    </row>
    <row r="83" spans="1:2">
      <c r="A83" s="221"/>
      <c r="B83" s="173" t="s">
        <v>237</v>
      </c>
    </row>
    <row r="84" spans="1:2">
      <c r="A84" s="221"/>
      <c r="B84" s="173" t="s">
        <v>236</v>
      </c>
    </row>
    <row r="85" spans="1:2">
      <c r="A85" s="221" t="s">
        <v>231</v>
      </c>
      <c r="B85" s="173"/>
    </row>
    <row r="86" spans="1:2">
      <c r="A86" s="110"/>
      <c r="B86" s="173" t="s">
        <v>232</v>
      </c>
    </row>
    <row r="87" spans="1:2">
      <c r="A87" s="110"/>
      <c r="B87" s="173" t="s">
        <v>233</v>
      </c>
    </row>
    <row r="88" spans="1:2">
      <c r="A88" s="110"/>
      <c r="B88" s="173" t="s">
        <v>234</v>
      </c>
    </row>
    <row r="89" spans="1:2">
      <c r="A89" s="110"/>
      <c r="B89" s="173" t="s">
        <v>235</v>
      </c>
    </row>
    <row r="90" spans="1:2">
      <c r="A90" s="110"/>
      <c r="B90" s="110"/>
    </row>
    <row r="91" spans="1:2">
      <c r="A91" s="8" t="s">
        <v>238</v>
      </c>
    </row>
    <row r="92" spans="1:2">
      <c r="A92" s="8" t="s">
        <v>239</v>
      </c>
    </row>
    <row r="93" spans="1:2">
      <c r="A93" s="8"/>
    </row>
    <row r="94" spans="1:2">
      <c r="A94" s="8" t="s">
        <v>261</v>
      </c>
    </row>
    <row r="95" spans="1:2">
      <c r="A95" s="181" t="s">
        <v>260</v>
      </c>
    </row>
  </sheetData>
  <hyperlinks>
    <hyperlink ref="A95" r:id="rId1" display="http://www.pace.edu/finance-planning/sites/pace.edu.finance-planning/files/Policies_Procedures/Fixed_assests/Fixed Assets P%26P -.pdf"/>
    <hyperlink ref="A54" r:id="rId2" display="http://www.pace.edu/information-technology-services/about-its/it-purchases-and-recommendations/department-organization-it-purchases"/>
  </hyperlinks>
  <pageMargins left="0.7" right="0.7" top="0.75" bottom="0.75" header="0.3" footer="0.3"/>
  <pageSetup scale="46" orientation="portrait" verticalDpi="200"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topLeftCell="A22" zoomScaleNormal="100" workbookViewId="0">
      <selection activeCell="C51" sqref="C51"/>
    </sheetView>
  </sheetViews>
  <sheetFormatPr defaultRowHeight="12.75"/>
  <cols>
    <col min="1" max="1" width="14.28515625" customWidth="1"/>
    <col min="9" max="9" width="12.140625" customWidth="1"/>
  </cols>
  <sheetData>
    <row r="1" spans="1:9">
      <c r="A1" s="1" t="s">
        <v>0</v>
      </c>
      <c r="C1" s="1" t="str">
        <f>COVER!B7</f>
        <v>&lt;ABC&gt;</v>
      </c>
    </row>
    <row r="2" spans="1:9">
      <c r="A2" s="1" t="s">
        <v>1</v>
      </c>
      <c r="C2" s="1" t="str">
        <f>COVER!B9</f>
        <v>&lt;XYZ&gt;</v>
      </c>
    </row>
    <row r="4" spans="1:9" ht="18">
      <c r="A4" s="4" t="s">
        <v>133</v>
      </c>
    </row>
    <row r="5" spans="1:9" ht="12.75" customHeight="1">
      <c r="A5" s="331" t="s">
        <v>182</v>
      </c>
      <c r="B5" s="332"/>
      <c r="C5" s="332"/>
      <c r="D5" s="332"/>
      <c r="E5" s="332"/>
      <c r="F5" s="332"/>
      <c r="G5" s="332"/>
      <c r="H5" s="332"/>
      <c r="I5" s="333"/>
    </row>
    <row r="6" spans="1:9">
      <c r="A6" s="334"/>
      <c r="B6" s="310"/>
      <c r="C6" s="310"/>
      <c r="D6" s="310"/>
      <c r="E6" s="310"/>
      <c r="F6" s="310"/>
      <c r="G6" s="310"/>
      <c r="H6" s="310"/>
      <c r="I6" s="335"/>
    </row>
    <row r="7" spans="1:9">
      <c r="A7" s="334"/>
      <c r="B7" s="310"/>
      <c r="C7" s="310"/>
      <c r="D7" s="310"/>
      <c r="E7" s="310"/>
      <c r="F7" s="310"/>
      <c r="G7" s="310"/>
      <c r="H7" s="310"/>
      <c r="I7" s="335"/>
    </row>
    <row r="8" spans="1:9">
      <c r="A8" s="334"/>
      <c r="B8" s="310"/>
      <c r="C8" s="310"/>
      <c r="D8" s="310"/>
      <c r="E8" s="310"/>
      <c r="F8" s="310"/>
      <c r="G8" s="310"/>
      <c r="H8" s="310"/>
      <c r="I8" s="335"/>
    </row>
    <row r="9" spans="1:9">
      <c r="A9" s="334"/>
      <c r="B9" s="310"/>
      <c r="C9" s="310"/>
      <c r="D9" s="310"/>
      <c r="E9" s="310"/>
      <c r="F9" s="310"/>
      <c r="G9" s="310"/>
      <c r="H9" s="310"/>
      <c r="I9" s="335"/>
    </row>
    <row r="10" spans="1:9" ht="20.25" customHeight="1">
      <c r="A10" s="336"/>
      <c r="B10" s="337"/>
      <c r="C10" s="337"/>
      <c r="D10" s="337"/>
      <c r="E10" s="337"/>
      <c r="F10" s="337"/>
      <c r="G10" s="337"/>
      <c r="H10" s="337"/>
      <c r="I10" s="338"/>
    </row>
    <row r="12" spans="1:9">
      <c r="A12" s="99" t="s">
        <v>134</v>
      </c>
      <c r="B12" s="100" t="s">
        <v>135</v>
      </c>
      <c r="C12" s="100"/>
      <c r="D12" s="100"/>
      <c r="E12" s="100"/>
      <c r="F12" s="100"/>
      <c r="G12" s="100"/>
      <c r="H12" s="100"/>
      <c r="I12" s="101"/>
    </row>
    <row r="13" spans="1:9">
      <c r="A13" s="68"/>
      <c r="B13" s="38"/>
      <c r="C13" s="38"/>
      <c r="D13" s="38"/>
      <c r="E13" s="38"/>
      <c r="F13" s="38"/>
      <c r="G13" s="38"/>
      <c r="H13" s="38"/>
      <c r="I13" s="67"/>
    </row>
    <row r="14" spans="1:9">
      <c r="A14" s="69" t="s">
        <v>136</v>
      </c>
      <c r="B14" s="70"/>
      <c r="C14" s="70"/>
      <c r="D14" s="38"/>
      <c r="E14" s="38"/>
      <c r="F14" s="38"/>
      <c r="G14" s="38"/>
      <c r="H14" s="38"/>
      <c r="I14" s="67"/>
    </row>
    <row r="15" spans="1:9">
      <c r="A15" s="68"/>
      <c r="B15" s="38"/>
      <c r="C15" s="38"/>
      <c r="D15" s="38"/>
      <c r="E15" s="38"/>
      <c r="F15" s="38"/>
      <c r="G15" s="38"/>
      <c r="H15" s="38"/>
      <c r="I15" s="67"/>
    </row>
    <row r="16" spans="1:9">
      <c r="A16" s="68"/>
      <c r="B16" s="38"/>
      <c r="C16" s="38"/>
      <c r="D16" s="38"/>
      <c r="E16" s="38"/>
      <c r="F16" s="38"/>
      <c r="G16" s="38"/>
      <c r="H16" s="38"/>
      <c r="I16" s="67"/>
    </row>
    <row r="17" spans="1:9">
      <c r="A17" s="68"/>
      <c r="B17" s="38"/>
      <c r="C17" s="38"/>
      <c r="D17" s="38"/>
      <c r="E17" s="38"/>
      <c r="F17" s="38"/>
      <c r="G17" s="38"/>
      <c r="H17" s="38"/>
      <c r="I17" s="67"/>
    </row>
    <row r="18" spans="1:9">
      <c r="A18" s="69"/>
      <c r="B18" s="70"/>
      <c r="C18" s="70"/>
      <c r="D18" s="70"/>
      <c r="E18" s="70"/>
      <c r="F18" s="70"/>
      <c r="G18" s="70"/>
      <c r="H18" s="70"/>
      <c r="I18" s="71"/>
    </row>
    <row r="20" spans="1:9">
      <c r="A20" s="99" t="s">
        <v>134</v>
      </c>
      <c r="B20" s="100" t="s">
        <v>53</v>
      </c>
      <c r="C20" s="100"/>
      <c r="D20" s="100"/>
      <c r="E20" s="100"/>
      <c r="F20" s="100"/>
      <c r="G20" s="100"/>
      <c r="H20" s="100"/>
      <c r="I20" s="101"/>
    </row>
    <row r="21" spans="1:9">
      <c r="A21" s="68"/>
      <c r="B21" s="38"/>
      <c r="C21" s="38"/>
      <c r="D21" s="38"/>
      <c r="E21" s="38"/>
      <c r="F21" s="38"/>
      <c r="G21" s="38"/>
      <c r="H21" s="38"/>
      <c r="I21" s="67"/>
    </row>
    <row r="22" spans="1:9">
      <c r="A22" s="69" t="s">
        <v>136</v>
      </c>
      <c r="B22" s="70"/>
      <c r="C22" s="70"/>
      <c r="D22" s="38"/>
      <c r="E22" s="38"/>
      <c r="F22" s="38"/>
      <c r="G22" s="38"/>
      <c r="H22" s="38"/>
      <c r="I22" s="67"/>
    </row>
    <row r="23" spans="1:9">
      <c r="A23" s="68"/>
      <c r="B23" s="38"/>
      <c r="C23" s="38"/>
      <c r="D23" s="38"/>
      <c r="E23" s="38"/>
      <c r="F23" s="38"/>
      <c r="G23" s="38"/>
      <c r="H23" s="38"/>
      <c r="I23" s="67"/>
    </row>
    <row r="24" spans="1:9">
      <c r="A24" s="68"/>
      <c r="B24" s="38"/>
      <c r="C24" s="38"/>
      <c r="D24" s="38"/>
      <c r="E24" s="38"/>
      <c r="F24" s="38"/>
      <c r="G24" s="38"/>
      <c r="H24" s="38"/>
      <c r="I24" s="67"/>
    </row>
    <row r="25" spans="1:9">
      <c r="A25" s="68"/>
      <c r="B25" s="38"/>
      <c r="C25" s="38"/>
      <c r="D25" s="38"/>
      <c r="E25" s="38"/>
      <c r="F25" s="38"/>
      <c r="G25" s="38"/>
      <c r="H25" s="38"/>
      <c r="I25" s="67"/>
    </row>
    <row r="26" spans="1:9">
      <c r="A26" s="69"/>
      <c r="B26" s="70"/>
      <c r="C26" s="70"/>
      <c r="D26" s="70"/>
      <c r="E26" s="70"/>
      <c r="F26" s="70"/>
      <c r="G26" s="70"/>
      <c r="H26" s="70"/>
      <c r="I26" s="71"/>
    </row>
    <row r="28" spans="1:9">
      <c r="A28" s="99" t="s">
        <v>134</v>
      </c>
      <c r="B28" s="100" t="s">
        <v>137</v>
      </c>
      <c r="C28" s="100"/>
      <c r="D28" s="100"/>
      <c r="E28" s="100"/>
      <c r="F28" s="100"/>
      <c r="G28" s="100"/>
      <c r="H28" s="100"/>
      <c r="I28" s="101"/>
    </row>
    <row r="29" spans="1:9">
      <c r="A29" s="68"/>
      <c r="B29" s="38"/>
      <c r="C29" s="38"/>
      <c r="D29" s="38"/>
      <c r="E29" s="38"/>
      <c r="F29" s="38"/>
      <c r="G29" s="38"/>
      <c r="H29" s="38"/>
      <c r="I29" s="67"/>
    </row>
    <row r="30" spans="1:9">
      <c r="A30" s="69" t="s">
        <v>136</v>
      </c>
      <c r="B30" s="70"/>
      <c r="C30" s="70"/>
      <c r="D30" s="38"/>
      <c r="E30" s="38"/>
      <c r="F30" s="38"/>
      <c r="G30" s="38"/>
      <c r="H30" s="38"/>
      <c r="I30" s="67"/>
    </row>
    <row r="31" spans="1:9">
      <c r="A31" s="68"/>
      <c r="B31" s="38"/>
      <c r="C31" s="38"/>
      <c r="D31" s="38"/>
      <c r="E31" s="38"/>
      <c r="F31" s="38"/>
      <c r="G31" s="38"/>
      <c r="H31" s="38"/>
      <c r="I31" s="67"/>
    </row>
    <row r="32" spans="1:9">
      <c r="A32" s="68"/>
      <c r="B32" s="38"/>
      <c r="C32" s="38"/>
      <c r="D32" s="38"/>
      <c r="E32" s="38"/>
      <c r="F32" s="38"/>
      <c r="G32" s="38"/>
      <c r="H32" s="38"/>
      <c r="I32" s="67"/>
    </row>
    <row r="33" spans="1:9">
      <c r="A33" s="68"/>
      <c r="B33" s="38"/>
      <c r="C33" s="38"/>
      <c r="D33" s="38"/>
      <c r="E33" s="38"/>
      <c r="F33" s="38"/>
      <c r="G33" s="38"/>
      <c r="H33" s="38"/>
      <c r="I33" s="67"/>
    </row>
    <row r="34" spans="1:9">
      <c r="A34" s="69"/>
      <c r="B34" s="70"/>
      <c r="C34" s="70"/>
      <c r="D34" s="70"/>
      <c r="E34" s="70"/>
      <c r="F34" s="70"/>
      <c r="G34" s="70"/>
      <c r="H34" s="70"/>
      <c r="I34" s="71"/>
    </row>
    <row r="36" spans="1:9">
      <c r="A36" s="99" t="s">
        <v>134</v>
      </c>
      <c r="B36" s="100" t="s">
        <v>288</v>
      </c>
      <c r="C36" s="100"/>
      <c r="D36" s="100"/>
      <c r="E36" s="100"/>
      <c r="F36" s="100"/>
      <c r="G36" s="100"/>
      <c r="H36" s="100"/>
      <c r="I36" s="101"/>
    </row>
    <row r="37" spans="1:9">
      <c r="A37" s="68"/>
      <c r="B37" s="38"/>
      <c r="C37" s="38"/>
      <c r="D37" s="38"/>
      <c r="E37" s="38"/>
      <c r="F37" s="38"/>
      <c r="G37" s="38"/>
      <c r="H37" s="38"/>
      <c r="I37" s="67"/>
    </row>
    <row r="38" spans="1:9">
      <c r="A38" s="69" t="s">
        <v>136</v>
      </c>
      <c r="B38" s="70"/>
      <c r="C38" s="70"/>
      <c r="D38" s="38"/>
      <c r="E38" s="38"/>
      <c r="F38" s="38"/>
      <c r="G38" s="38"/>
      <c r="H38" s="38"/>
      <c r="I38" s="67"/>
    </row>
    <row r="39" spans="1:9">
      <c r="A39" s="68"/>
      <c r="B39" s="38"/>
      <c r="C39" s="38"/>
      <c r="D39" s="38"/>
      <c r="E39" s="38"/>
      <c r="F39" s="38"/>
      <c r="G39" s="38"/>
      <c r="H39" s="38"/>
      <c r="I39" s="67"/>
    </row>
    <row r="40" spans="1:9">
      <c r="A40" s="68"/>
      <c r="B40" s="38"/>
      <c r="C40" s="38"/>
      <c r="D40" s="38"/>
      <c r="E40" s="38"/>
      <c r="F40" s="38"/>
      <c r="G40" s="38"/>
      <c r="H40" s="38"/>
      <c r="I40" s="67"/>
    </row>
    <row r="41" spans="1:9">
      <c r="A41" s="68"/>
      <c r="B41" s="38"/>
      <c r="C41" s="38"/>
      <c r="D41" s="38"/>
      <c r="E41" s="38"/>
      <c r="F41" s="38"/>
      <c r="G41" s="38"/>
      <c r="H41" s="38"/>
      <c r="I41" s="67"/>
    </row>
    <row r="42" spans="1:9">
      <c r="A42" s="69"/>
      <c r="B42" s="70"/>
      <c r="C42" s="70"/>
      <c r="D42" s="70"/>
      <c r="E42" s="70"/>
      <c r="F42" s="70"/>
      <c r="G42" s="70"/>
      <c r="H42" s="70"/>
      <c r="I42" s="71"/>
    </row>
    <row r="44" spans="1:9">
      <c r="A44" s="99" t="s">
        <v>134</v>
      </c>
      <c r="B44" s="100" t="s">
        <v>291</v>
      </c>
      <c r="C44" s="100"/>
      <c r="D44" s="100"/>
      <c r="E44" s="100"/>
      <c r="F44" s="100"/>
      <c r="G44" s="100"/>
      <c r="H44" s="100"/>
      <c r="I44" s="101"/>
    </row>
    <row r="45" spans="1:9">
      <c r="A45" s="68"/>
      <c r="B45" s="38"/>
      <c r="C45" s="38"/>
      <c r="D45" s="38"/>
      <c r="E45" s="38"/>
      <c r="F45" s="38"/>
      <c r="G45" s="38"/>
      <c r="H45" s="38"/>
      <c r="I45" s="67"/>
    </row>
    <row r="46" spans="1:9">
      <c r="A46" s="69" t="s">
        <v>136</v>
      </c>
      <c r="B46" s="70"/>
      <c r="C46" s="70"/>
      <c r="D46" s="38"/>
      <c r="E46" s="38"/>
      <c r="F46" s="38"/>
      <c r="G46" s="38"/>
      <c r="H46" s="38"/>
      <c r="I46" s="67"/>
    </row>
    <row r="47" spans="1:9">
      <c r="A47" s="216" t="s">
        <v>324</v>
      </c>
      <c r="B47" s="38"/>
      <c r="C47" s="38"/>
      <c r="D47" s="38"/>
      <c r="E47" s="38"/>
      <c r="F47" s="38"/>
      <c r="G47" s="38"/>
      <c r="H47" s="38"/>
      <c r="I47" s="67"/>
    </row>
    <row r="48" spans="1:9">
      <c r="A48" s="68"/>
      <c r="B48" s="38"/>
      <c r="C48" s="38"/>
      <c r="D48" s="38"/>
      <c r="E48" s="38"/>
      <c r="F48" s="38"/>
      <c r="G48" s="38"/>
      <c r="H48" s="38"/>
      <c r="I48" s="67"/>
    </row>
    <row r="49" spans="1:9">
      <c r="A49" s="68"/>
      <c r="B49" s="38"/>
      <c r="C49" s="38"/>
      <c r="D49" s="38"/>
      <c r="E49" s="38"/>
      <c r="F49" s="38"/>
      <c r="G49" s="38"/>
      <c r="H49" s="38"/>
      <c r="I49" s="67"/>
    </row>
    <row r="50" spans="1:9">
      <c r="A50" s="69"/>
      <c r="B50" s="70"/>
      <c r="C50" s="70"/>
      <c r="D50" s="70"/>
      <c r="E50" s="70"/>
      <c r="F50" s="70"/>
      <c r="G50" s="70"/>
      <c r="H50" s="70"/>
      <c r="I50" s="71"/>
    </row>
  </sheetData>
  <mergeCells count="1">
    <mergeCell ref="A5:I10"/>
  </mergeCells>
  <pageMargins left="0.7" right="0.7" top="0.75" bottom="0.75" header="0.3" footer="0.3"/>
  <pageSetup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topLeftCell="A30" zoomScaleNormal="100" workbookViewId="0">
      <selection activeCell="D72" sqref="D72"/>
    </sheetView>
  </sheetViews>
  <sheetFormatPr defaultRowHeight="12.75"/>
  <cols>
    <col min="1" max="1" width="35.42578125" customWidth="1"/>
    <col min="2" max="2" width="16.7109375" customWidth="1"/>
    <col min="3" max="3" width="12" hidden="1" customWidth="1"/>
    <col min="4" max="4" width="16.7109375" customWidth="1"/>
    <col min="5" max="5" width="14.5703125" hidden="1" customWidth="1"/>
    <col min="6" max="6" width="16.7109375" customWidth="1"/>
    <col min="7" max="7" width="9.140625" hidden="1" customWidth="1"/>
    <col min="8" max="8" width="16.7109375" customWidth="1"/>
    <col min="9" max="9" width="9.140625" hidden="1" customWidth="1"/>
    <col min="10" max="10" width="16.7109375" customWidth="1"/>
    <col min="11" max="11" width="14.42578125" hidden="1" customWidth="1"/>
    <col min="12" max="12" width="14.85546875" customWidth="1"/>
    <col min="13" max="13" width="13.28515625" hidden="1" customWidth="1"/>
  </cols>
  <sheetData>
    <row r="1" spans="1:13">
      <c r="A1" s="1" t="s">
        <v>0</v>
      </c>
      <c r="B1" s="1" t="str">
        <f>COVER!B7</f>
        <v>&lt;ABC&gt;</v>
      </c>
      <c r="C1" s="2"/>
      <c r="D1" s="3"/>
      <c r="E1" s="3"/>
      <c r="F1" s="1"/>
    </row>
    <row r="2" spans="1:13">
      <c r="A2" s="1" t="s">
        <v>1</v>
      </c>
      <c r="B2" s="1" t="str">
        <f>COVER!B9</f>
        <v>&lt;XYZ&gt;</v>
      </c>
    </row>
    <row r="3" spans="1:13">
      <c r="B3" s="1"/>
    </row>
    <row r="4" spans="1:13" ht="18" customHeight="1">
      <c r="A4" s="4" t="s">
        <v>205</v>
      </c>
    </row>
    <row r="5" spans="1:13" ht="12.95" customHeight="1">
      <c r="A5" s="297"/>
      <c r="B5" s="297"/>
      <c r="C5" s="297"/>
      <c r="D5" s="297"/>
      <c r="E5" s="297"/>
      <c r="F5" s="297"/>
      <c r="G5" s="297"/>
      <c r="H5" s="297"/>
      <c r="I5" s="297"/>
      <c r="J5" s="297"/>
    </row>
    <row r="6" spans="1:13" ht="12.95" customHeight="1"/>
    <row r="7" spans="1:13" ht="15">
      <c r="A7" s="301" t="s">
        <v>202</v>
      </c>
      <c r="B7" s="302"/>
      <c r="C7" s="302"/>
      <c r="D7" s="302"/>
      <c r="E7" s="302"/>
      <c r="F7" s="302"/>
      <c r="G7" s="302"/>
      <c r="H7" s="302"/>
      <c r="I7" s="302"/>
      <c r="J7" s="302"/>
      <c r="K7" s="302"/>
      <c r="L7" s="302"/>
      <c r="M7" s="303"/>
    </row>
    <row r="8" spans="1:13" ht="15">
      <c r="A8" s="9"/>
      <c r="B8" s="10" t="str">
        <f>COVER!B12</f>
        <v>2013 - 2014</v>
      </c>
      <c r="C8" s="174" t="s">
        <v>13</v>
      </c>
      <c r="D8" s="10" t="str">
        <f>COVER!B13</f>
        <v>2014 - 2015</v>
      </c>
      <c r="E8" s="174" t="s">
        <v>13</v>
      </c>
      <c r="F8" s="10" t="str">
        <f>COVER!B14</f>
        <v>2015 - 2016</v>
      </c>
      <c r="G8" s="174" t="s">
        <v>13</v>
      </c>
      <c r="H8" s="10" t="str">
        <f>COVER!B15</f>
        <v>2016 - 2017</v>
      </c>
      <c r="I8" s="174" t="s">
        <v>13</v>
      </c>
      <c r="J8" s="10" t="str">
        <f>COVER!B16</f>
        <v>2017 - 2018</v>
      </c>
      <c r="K8" s="174" t="s">
        <v>13</v>
      </c>
      <c r="L8" s="10" t="str">
        <f>COVER!B17</f>
        <v>2018 - 2019</v>
      </c>
      <c r="M8" s="174" t="s">
        <v>13</v>
      </c>
    </row>
    <row r="9" spans="1:13" ht="15">
      <c r="A9" s="9"/>
      <c r="B9" s="265"/>
      <c r="C9" s="12"/>
      <c r="D9" s="12"/>
      <c r="E9" s="12"/>
      <c r="F9" s="12"/>
      <c r="G9" s="12"/>
      <c r="H9" s="12"/>
      <c r="I9" s="12"/>
      <c r="J9" s="12"/>
    </row>
    <row r="10" spans="1:13">
      <c r="A10" s="157" t="s">
        <v>330</v>
      </c>
      <c r="B10" s="242">
        <f>COVER!B22</f>
        <v>400000</v>
      </c>
      <c r="C10" s="58">
        <f>'Gr - Expenses'!C96</f>
        <v>500</v>
      </c>
      <c r="D10" s="12"/>
      <c r="E10" s="12"/>
      <c r="F10" s="12"/>
      <c r="G10" s="12"/>
      <c r="H10" s="12"/>
      <c r="I10" s="12"/>
      <c r="J10" s="12"/>
    </row>
    <row r="11" spans="1:13" ht="15">
      <c r="A11" s="9"/>
      <c r="B11" s="240"/>
      <c r="C11" s="12"/>
      <c r="D11" s="12"/>
      <c r="E11" s="12"/>
      <c r="F11" s="12"/>
      <c r="G11" s="12"/>
      <c r="H11" s="12"/>
      <c r="I11" s="12"/>
      <c r="J11" s="12"/>
    </row>
    <row r="12" spans="1:13">
      <c r="A12" s="29" t="s">
        <v>28</v>
      </c>
      <c r="B12" s="241"/>
      <c r="C12" s="12"/>
      <c r="D12" s="178">
        <f>'G or SpPro Revenue (per credit)'!C22</f>
        <v>20</v>
      </c>
      <c r="E12" s="178">
        <f>'G or SpPro Revenue (per credit)'!D22</f>
        <v>20</v>
      </c>
      <c r="F12" s="178">
        <f>'G or SpPro Revenue (per credit)'!E22</f>
        <v>25</v>
      </c>
      <c r="G12" s="178">
        <f>'G or SpPro Revenue (per credit)'!F22</f>
        <v>25</v>
      </c>
      <c r="H12" s="178">
        <f>'G or SpPro Revenue (per credit)'!G22</f>
        <v>30</v>
      </c>
      <c r="I12" s="178">
        <f>'G or SpPro Revenue (per credit)'!H22</f>
        <v>30</v>
      </c>
      <c r="J12" s="178">
        <f>'G or SpPro Revenue (per credit)'!I22</f>
        <v>30</v>
      </c>
      <c r="K12" s="178">
        <f>'G or SpPro Revenue (per credit)'!J22</f>
        <v>30</v>
      </c>
      <c r="L12" s="178">
        <f>'G or SpPro Revenue (per credit)'!K22</f>
        <v>30</v>
      </c>
      <c r="M12" s="178">
        <f>'G or SpPro Revenue (per credit)'!L22</f>
        <v>30</v>
      </c>
    </row>
    <row r="13" spans="1:13" ht="15">
      <c r="A13" s="9"/>
      <c r="B13" s="240"/>
      <c r="C13" s="12"/>
      <c r="D13" s="12"/>
      <c r="E13" s="12"/>
      <c r="F13" s="12"/>
      <c r="G13" s="12"/>
      <c r="H13" s="12"/>
      <c r="I13" s="12"/>
      <c r="J13" s="12"/>
    </row>
    <row r="14" spans="1:13">
      <c r="A14" s="29" t="str">
        <f>'G or SpPro Revenue (per credit)'!A112</f>
        <v>Gross Tuition Revenue</v>
      </c>
      <c r="B14" s="242"/>
      <c r="C14" s="48"/>
      <c r="D14" s="48">
        <f>'G or SpPro Revenue (per credit)'!C112</f>
        <v>316500</v>
      </c>
      <c r="E14" s="48">
        <f>'G or SpPro Revenue (per credit)'!D112</f>
        <v>299700</v>
      </c>
      <c r="F14" s="48">
        <f>'G or SpPro Revenue (per credit)'!E112</f>
        <v>700889.25000000012</v>
      </c>
      <c r="G14" s="48">
        <f>'G or SpPro Revenue (per credit)'!F112</f>
        <v>644355</v>
      </c>
      <c r="H14" s="48">
        <f>'G or SpPro Revenue (per credit)'!G112</f>
        <v>1153386.6097500001</v>
      </c>
      <c r="I14" s="48">
        <f>'G or SpPro Revenue (per credit)'!H112</f>
        <v>1138860</v>
      </c>
      <c r="J14" s="48">
        <f>'G or SpPro Revenue (per credit)'!I112</f>
        <v>1587961.5304882503</v>
      </c>
      <c r="K14" s="48">
        <f>'G or SpPro Revenue (per credit)'!J112</f>
        <v>1078920</v>
      </c>
      <c r="L14" s="48">
        <f>'G or SpPro Revenue (per credit)'!K112</f>
        <v>1803819.8179250017</v>
      </c>
      <c r="M14" s="48">
        <f>'G or SpPro Revenue (per credit)'!L112</f>
        <v>95396.663574147009</v>
      </c>
    </row>
    <row r="15" spans="1:13">
      <c r="A15" s="19" t="str">
        <f>'G or SpPro Revenue (per credit)'!A113</f>
        <v>Financial Aid</v>
      </c>
      <c r="B15" s="242"/>
      <c r="C15" s="48"/>
      <c r="D15" s="48">
        <f>'G or SpPro Revenue (per credit)'!C113</f>
        <v>34815</v>
      </c>
      <c r="E15" s="48">
        <f>'G or SpPro Revenue (per credit)'!D113</f>
        <v>164835</v>
      </c>
      <c r="F15" s="48">
        <f>'G or SpPro Revenue (per credit)'!E113</f>
        <v>77097.817500000019</v>
      </c>
      <c r="G15" s="48">
        <f>'G or SpPro Revenue (per credit)'!F113</f>
        <v>354395.25</v>
      </c>
      <c r="H15" s="48">
        <f>'G or SpPro Revenue (per credit)'!G113</f>
        <v>126872.5270725</v>
      </c>
      <c r="I15" s="48">
        <f>'G or SpPro Revenue (per credit)'!H113</f>
        <v>626373</v>
      </c>
      <c r="J15" s="48">
        <f>'G or SpPro Revenue (per credit)'!I113</f>
        <v>174675.76835370754</v>
      </c>
      <c r="K15" s="48">
        <f>'G or SpPro Revenue (per credit)'!J113</f>
        <v>593406</v>
      </c>
      <c r="L15" s="48">
        <f>'G or SpPro Revenue (per credit)'!K113</f>
        <v>198420.17997175019</v>
      </c>
      <c r="M15" s="48">
        <f>'G or SpPro Revenue (per credit)'!L113</f>
        <v>10493.63299315617</v>
      </c>
    </row>
    <row r="16" spans="1:13">
      <c r="A16" s="29" t="str">
        <f>'G or SpPro Revenue (per credit)'!A114</f>
        <v>Net Tuition Revenue</v>
      </c>
      <c r="B16" s="242"/>
      <c r="C16" s="48"/>
      <c r="D16" s="48">
        <f>'G or SpPro Revenue (per credit)'!C114</f>
        <v>281685</v>
      </c>
      <c r="E16" s="48">
        <f>'G or SpPro Revenue (per credit)'!D114</f>
        <v>134865</v>
      </c>
      <c r="F16" s="48">
        <f>'G or SpPro Revenue (per credit)'!E114</f>
        <v>623791.43250000011</v>
      </c>
      <c r="G16" s="48">
        <f>'G or SpPro Revenue (per credit)'!F114</f>
        <v>289959.75</v>
      </c>
      <c r="H16" s="48">
        <f>'G or SpPro Revenue (per credit)'!G114</f>
        <v>1026514.0826775001</v>
      </c>
      <c r="I16" s="48">
        <f>'G or SpPro Revenue (per credit)'!H114</f>
        <v>512487</v>
      </c>
      <c r="J16" s="48">
        <f>'G or SpPro Revenue (per credit)'!I114</f>
        <v>1413285.7621345427</v>
      </c>
      <c r="K16" s="48">
        <f>'G or SpPro Revenue (per credit)'!J114</f>
        <v>485514</v>
      </c>
      <c r="L16" s="48">
        <f>'G or SpPro Revenue (per credit)'!K114</f>
        <v>1605399.6379532516</v>
      </c>
      <c r="M16" s="48">
        <f>'G or SpPro Revenue (per credit)'!L114</f>
        <v>84903.030580990831</v>
      </c>
    </row>
    <row r="17" spans="1:13">
      <c r="B17" s="67"/>
    </row>
    <row r="18" spans="1:13">
      <c r="A18" s="19" t="str">
        <f>'G or SpPro Revenue (per credit)'!A115</f>
        <v>Total Fees</v>
      </c>
      <c r="B18" s="242"/>
      <c r="C18" s="48"/>
      <c r="D18" s="48">
        <f>'G or SpPro Revenue (per credit)'!C115</f>
        <v>3600</v>
      </c>
      <c r="E18" s="48">
        <f>'G or SpPro Revenue (per credit)'!D115</f>
        <v>3023</v>
      </c>
      <c r="F18" s="48">
        <f>'G or SpPro Revenue (per credit)'!E115</f>
        <v>7740</v>
      </c>
      <c r="G18" s="48">
        <f>'G or SpPro Revenue (per credit)'!F115</f>
        <v>6450</v>
      </c>
      <c r="H18" s="48">
        <f>'G or SpPro Revenue (per credit)'!G115</f>
        <v>12366</v>
      </c>
      <c r="I18" s="48">
        <f>'G or SpPro Revenue (per credit)'!H115</f>
        <v>7950</v>
      </c>
      <c r="J18" s="48">
        <f>'G or SpPro Revenue (per credit)'!I115</f>
        <v>16529.400000000001</v>
      </c>
      <c r="K18" s="48">
        <f>'G or SpPro Revenue (per credit)'!J115</f>
        <v>10800</v>
      </c>
      <c r="L18" s="48">
        <f>'G or SpPro Revenue (per credit)'!K115</f>
        <v>20276.460000000003</v>
      </c>
      <c r="M18" s="48">
        <f>'G or SpPro Revenue (per credit)'!L115</f>
        <v>14040</v>
      </c>
    </row>
    <row r="19" spans="1:13">
      <c r="A19" s="19" t="str">
        <f>'G or SpPro Revenue (per credit)'!A116</f>
        <v>Total Other Revenue</v>
      </c>
      <c r="B19" s="242"/>
      <c r="C19" s="48"/>
      <c r="D19" s="48">
        <f>'G or SpPro Revenue (per credit)'!C116</f>
        <v>1500</v>
      </c>
      <c r="E19" s="48">
        <f>'G or SpPro Revenue (per credit)'!D116</f>
        <v>9</v>
      </c>
      <c r="F19" s="48">
        <f>'G or SpPro Revenue (per credit)'!E116</f>
        <v>1500</v>
      </c>
      <c r="G19" s="48">
        <f>'G or SpPro Revenue (per credit)'!F116</f>
        <v>9</v>
      </c>
      <c r="H19" s="48">
        <f>'G or SpPro Revenue (per credit)'!G116</f>
        <v>1500</v>
      </c>
      <c r="I19" s="48">
        <f>'G or SpPro Revenue (per credit)'!H116</f>
        <v>9</v>
      </c>
      <c r="J19" s="48">
        <f>'G or SpPro Revenue (per credit)'!I116</f>
        <v>1500</v>
      </c>
      <c r="K19" s="48">
        <f>'G or SpPro Revenue (per credit)'!J116</f>
        <v>9</v>
      </c>
      <c r="L19" s="48">
        <f>'G or SpPro Revenue (per credit)'!K116</f>
        <v>1500</v>
      </c>
      <c r="M19" s="48">
        <f>'G or SpPro Revenue (per credit)'!L116</f>
        <v>9</v>
      </c>
    </row>
    <row r="20" spans="1:13">
      <c r="B20" s="67"/>
      <c r="D20" s="38"/>
      <c r="E20" s="38"/>
      <c r="F20" s="38"/>
      <c r="G20" s="38"/>
      <c r="H20" s="38"/>
      <c r="I20" s="38"/>
      <c r="J20" s="38"/>
      <c r="K20" s="38"/>
      <c r="L20" s="38"/>
      <c r="M20" s="38"/>
    </row>
    <row r="21" spans="1:13">
      <c r="A21" s="157" t="s">
        <v>70</v>
      </c>
      <c r="B21" s="242"/>
      <c r="C21" s="48"/>
      <c r="D21" s="58">
        <f>'G or SpPro Revenue (per credit)'!C118</f>
        <v>286785</v>
      </c>
      <c r="E21" s="58">
        <f>'G or SpPro Revenue (per credit)'!D118</f>
        <v>137897</v>
      </c>
      <c r="F21" s="58">
        <f>'G or SpPro Revenue (per credit)'!E118</f>
        <v>633031.43250000011</v>
      </c>
      <c r="G21" s="58">
        <f>'G or SpPro Revenue (per credit)'!F118</f>
        <v>296418.75</v>
      </c>
      <c r="H21" s="58">
        <f>'G or SpPro Revenue (per credit)'!G118</f>
        <v>1040380.0826775001</v>
      </c>
      <c r="I21" s="58">
        <f>'G or SpPro Revenue (per credit)'!H118</f>
        <v>520446</v>
      </c>
      <c r="J21" s="58">
        <f>'G or SpPro Revenue (per credit)'!I118</f>
        <v>1431315.1621345426</v>
      </c>
      <c r="K21" s="58">
        <f>'G or SpPro Revenue (per credit)'!J118</f>
        <v>496323</v>
      </c>
      <c r="L21" s="58">
        <f>'G or SpPro Revenue (per credit)'!K118</f>
        <v>1627176.0979532516</v>
      </c>
      <c r="M21" s="58">
        <f>'G or SpPro Revenue (per credit)'!L118</f>
        <v>98952.030580990831</v>
      </c>
    </row>
    <row r="22" spans="1:13">
      <c r="B22" s="67"/>
      <c r="D22" s="38"/>
      <c r="E22" s="38"/>
      <c r="F22" s="38"/>
      <c r="G22" s="38"/>
      <c r="H22" s="38"/>
      <c r="I22" s="38"/>
      <c r="J22" s="38"/>
      <c r="K22" s="38"/>
      <c r="L22" s="38"/>
      <c r="M22" s="38"/>
    </row>
    <row r="23" spans="1:13">
      <c r="A23" s="29" t="str">
        <f>'Gr - Expenses'!B82</f>
        <v>Total Expenses</v>
      </c>
      <c r="B23" s="242">
        <f>'Gr - Expenses'!C82</f>
        <v>471380</v>
      </c>
      <c r="C23" s="58">
        <f>'Gr - Expenses'!D82</f>
        <v>49798.681999999993</v>
      </c>
      <c r="D23" s="58">
        <f>'Gr - Expenses'!E82</f>
        <v>417904.54666666669</v>
      </c>
      <c r="E23" s="58">
        <f>'Gr - Expenses'!F82</f>
        <v>49251.904999999999</v>
      </c>
      <c r="F23" s="58">
        <f>'Gr - Expenses'!G82</f>
        <v>439817.14306666673</v>
      </c>
      <c r="G23" s="58">
        <f>'Gr - Expenses'!H82</f>
        <v>49226.890999999996</v>
      </c>
      <c r="H23" s="58">
        <f>'Gr - Expenses'!I82</f>
        <v>450138.11735866667</v>
      </c>
      <c r="I23" s="58">
        <f>'Gr - Expenses'!J82</f>
        <v>50798.218999999997</v>
      </c>
      <c r="J23" s="58">
        <f>'Gr - Expenses'!K82</f>
        <v>443987.72421275999</v>
      </c>
      <c r="K23" s="58">
        <f>'Gr - Expenses'!L82</f>
        <v>49120.120999999999</v>
      </c>
      <c r="L23" s="58">
        <f>'Gr - Expenses'!M82</f>
        <v>406386.52439337422</v>
      </c>
      <c r="M23" s="58">
        <f>'Gr - Expenses'!N82</f>
        <v>49005.979999999996</v>
      </c>
    </row>
    <row r="24" spans="1:13">
      <c r="A24" s="29"/>
      <c r="B24" s="67"/>
      <c r="D24" s="38"/>
      <c r="E24" s="38"/>
      <c r="F24" s="38"/>
      <c r="G24" s="38"/>
      <c r="H24" s="38"/>
      <c r="I24" s="38"/>
      <c r="J24" s="38"/>
      <c r="K24" s="38"/>
      <c r="L24" s="38"/>
      <c r="M24" s="38"/>
    </row>
    <row r="25" spans="1:13">
      <c r="A25" s="102" t="s">
        <v>331</v>
      </c>
      <c r="B25" s="243">
        <f>'Gr - Expenses'!C86</f>
        <v>-71380</v>
      </c>
      <c r="C25" s="154">
        <f>'Gr - Expenses'!D86</f>
        <v>-49298.681999999993</v>
      </c>
      <c r="D25" s="154">
        <f>'Gr - Expenses'!E86</f>
        <v>-131119.54666666669</v>
      </c>
      <c r="E25" s="154">
        <f>'Gr - Expenses'!F86</f>
        <v>88645.095000000001</v>
      </c>
      <c r="F25" s="154">
        <f>'Gr - Expenses'!G86</f>
        <v>193214.28943333338</v>
      </c>
      <c r="G25" s="154">
        <f>'Gr - Expenses'!H86</f>
        <v>247191.859</v>
      </c>
      <c r="H25" s="154">
        <f>'Gr - Expenses'!I86</f>
        <v>590241.96531883348</v>
      </c>
      <c r="I25" s="154">
        <f>'Gr - Expenses'!J86</f>
        <v>469647.78100000002</v>
      </c>
      <c r="J25" s="154">
        <f>'Gr - Expenses'!K86</f>
        <v>987327.43792178261</v>
      </c>
      <c r="K25" s="154">
        <f>'Gr - Expenses'!L86</f>
        <v>447202.87900000002</v>
      </c>
      <c r="L25" s="154">
        <f>'Gr - Expenses'!M86</f>
        <v>1220789.5735598775</v>
      </c>
      <c r="M25" s="154">
        <f>'Gr - Expenses'!N86</f>
        <v>49946.050580990835</v>
      </c>
    </row>
    <row r="26" spans="1:13">
      <c r="A26" s="102" t="s">
        <v>163</v>
      </c>
      <c r="B26" s="244" t="str">
        <f>'Gr - Expenses'!C87</f>
        <v>n/a</v>
      </c>
      <c r="C26" s="177" t="str">
        <f>'Gr - Expenses'!D87</f>
        <v>n/a</v>
      </c>
      <c r="D26" s="177">
        <f>'Gr - Expenses'!E87</f>
        <v>-0.45720503745546903</v>
      </c>
      <c r="E26" s="177">
        <f>'Gr - Expenses'!F87</f>
        <v>0.64283555842404116</v>
      </c>
      <c r="F26" s="177">
        <f>'Gr - Expenses'!G87</f>
        <v>0.3052206881264673</v>
      </c>
      <c r="G26" s="177">
        <f>'Gr - Expenses'!H87</f>
        <v>0.83392787736943086</v>
      </c>
      <c r="H26" s="177">
        <f>'Gr - Expenses'!I87</f>
        <v>0.5673330114123285</v>
      </c>
      <c r="I26" s="177">
        <f>'Gr - Expenses'!J87</f>
        <v>0.9023948325090404</v>
      </c>
      <c r="J26" s="177">
        <f>'Gr - Expenses'!K87</f>
        <v>0.68980435898503711</v>
      </c>
      <c r="K26" s="177">
        <f>'Gr - Expenses'!L87</f>
        <v>0.90103194693778044</v>
      </c>
      <c r="L26" s="177">
        <f>'Gr - Expenses'!M87</f>
        <v>0.75025043392380908</v>
      </c>
      <c r="M26" s="177">
        <f>'Gr - Expenses'!N87</f>
        <v>0.50475013284452719</v>
      </c>
    </row>
    <row r="27" spans="1:13">
      <c r="A27" s="102"/>
      <c r="B27" s="245"/>
      <c r="C27" s="102"/>
      <c r="D27" s="249"/>
      <c r="E27" s="249"/>
      <c r="F27" s="249"/>
      <c r="G27" s="249"/>
      <c r="H27" s="249"/>
      <c r="I27" s="249"/>
      <c r="J27" s="249"/>
      <c r="K27" s="38"/>
      <c r="L27" s="38"/>
      <c r="M27" s="38"/>
    </row>
    <row r="28" spans="1:13">
      <c r="A28" s="102" t="s">
        <v>333</v>
      </c>
      <c r="B28" s="244" t="str">
        <f>'Gr - Expenses'!C89</f>
        <v>n/a</v>
      </c>
      <c r="C28" s="177" t="str">
        <f>'Gr - Expenses'!D89</f>
        <v>n/a</v>
      </c>
      <c r="D28" s="177">
        <f>'Gr - Expenses'!E89</f>
        <v>0.35</v>
      </c>
      <c r="E28" s="177" t="str">
        <f>'Gr - Expenses'!F89</f>
        <v>n/a</v>
      </c>
      <c r="F28" s="177">
        <f>'Gr - Expenses'!G89</f>
        <v>0.35</v>
      </c>
      <c r="G28" s="177" t="str">
        <f>'Gr - Expenses'!H89</f>
        <v>n/a</v>
      </c>
      <c r="H28" s="177">
        <f>'Gr - Expenses'!I89</f>
        <v>0.35</v>
      </c>
      <c r="I28" s="177" t="str">
        <f>'Gr - Expenses'!J89</f>
        <v>n/a</v>
      </c>
      <c r="J28" s="177">
        <f>'Gr - Expenses'!K89</f>
        <v>0.35</v>
      </c>
      <c r="K28" s="177">
        <f>'Gr - Expenses'!L89</f>
        <v>0</v>
      </c>
      <c r="L28" s="177">
        <f>'Gr - Expenses'!M89</f>
        <v>0.35</v>
      </c>
      <c r="M28" s="177">
        <f>'Gr - Expenses'!N89</f>
        <v>0</v>
      </c>
    </row>
    <row r="29" spans="1:13">
      <c r="A29" s="102"/>
      <c r="B29" s="245"/>
      <c r="C29" s="102"/>
      <c r="D29" s="249"/>
      <c r="E29" s="249"/>
      <c r="F29" s="249"/>
      <c r="G29" s="249"/>
      <c r="H29" s="249"/>
      <c r="I29" s="249"/>
      <c r="J29" s="249"/>
      <c r="K29" s="38"/>
      <c r="L29" s="38"/>
      <c r="M29" s="38"/>
    </row>
    <row r="30" spans="1:13">
      <c r="A30" s="102" t="s">
        <v>289</v>
      </c>
      <c r="B30" s="242">
        <f>-'Capital Needs'!F19</f>
        <v>-200000</v>
      </c>
      <c r="C30" s="48">
        <f>-'Capital Needs'!G19</f>
        <v>0</v>
      </c>
      <c r="D30" s="48">
        <f>-'Capital Needs'!H19</f>
        <v>-50000</v>
      </c>
      <c r="E30" s="48">
        <f>-'Capital Needs'!I19</f>
        <v>0</v>
      </c>
      <c r="F30" s="48">
        <f>-'Capital Needs'!J19</f>
        <v>-60000</v>
      </c>
      <c r="G30" s="48">
        <f>-'Capital Needs'!K19</f>
        <v>0</v>
      </c>
      <c r="H30" s="48">
        <f>-'Capital Needs'!L19</f>
        <v>0</v>
      </c>
      <c r="I30" s="48">
        <f>-'Capital Needs'!M19</f>
        <v>0</v>
      </c>
      <c r="J30" s="48">
        <f>-'Capital Needs'!N19</f>
        <v>0</v>
      </c>
      <c r="K30" s="48">
        <f>-'Capital Needs'!O19</f>
        <v>0</v>
      </c>
      <c r="L30" s="48">
        <f>-'Capital Needs'!P19</f>
        <v>0</v>
      </c>
      <c r="M30" s="48">
        <f>-'Capital Needs'!Q19</f>
        <v>0</v>
      </c>
    </row>
    <row r="31" spans="1:13">
      <c r="A31" s="102"/>
      <c r="B31" s="245"/>
      <c r="C31" s="102"/>
      <c r="D31" s="102"/>
      <c r="E31" s="102"/>
      <c r="F31" s="102"/>
      <c r="G31" s="102"/>
      <c r="H31" s="102"/>
      <c r="I31" s="102"/>
      <c r="J31" s="102"/>
    </row>
    <row r="32" spans="1:13">
      <c r="A32" s="102" t="s">
        <v>335</v>
      </c>
      <c r="B32" s="243">
        <f>'Gr - Expenses'!C91</f>
        <v>2321678.6229969119</v>
      </c>
      <c r="C32" s="154"/>
      <c r="D32" s="154"/>
      <c r="E32" s="154"/>
      <c r="F32" s="154"/>
      <c r="G32" s="154"/>
      <c r="H32" s="154"/>
      <c r="I32" s="154"/>
      <c r="J32" s="154"/>
    </row>
    <row r="34" spans="1:10">
      <c r="A34" s="8" t="s">
        <v>332</v>
      </c>
    </row>
    <row r="36" spans="1:10">
      <c r="A36" s="8" t="s">
        <v>334</v>
      </c>
    </row>
    <row r="37" spans="1:10">
      <c r="A37" s="8" t="s">
        <v>279</v>
      </c>
    </row>
    <row r="38" spans="1:10">
      <c r="A38" s="8"/>
    </row>
    <row r="39" spans="1:10">
      <c r="A39" s="8"/>
    </row>
    <row r="40" spans="1:10">
      <c r="A40" s="8"/>
    </row>
    <row r="41" spans="1:10" ht="13.5" thickBot="1">
      <c r="A41" s="8"/>
    </row>
    <row r="42" spans="1:10" ht="15">
      <c r="A42" s="298" t="s">
        <v>203</v>
      </c>
      <c r="B42" s="299"/>
      <c r="C42" s="299"/>
      <c r="D42" s="299"/>
      <c r="E42" s="299"/>
      <c r="F42" s="299"/>
      <c r="G42" s="299"/>
      <c r="H42" s="299"/>
      <c r="I42" s="299"/>
      <c r="J42" s="300"/>
    </row>
    <row r="43" spans="1:10" ht="12.75" customHeight="1">
      <c r="A43" s="288" t="s">
        <v>204</v>
      </c>
      <c r="B43" s="289"/>
      <c r="C43" s="289"/>
      <c r="D43" s="289"/>
      <c r="E43" s="289"/>
      <c r="F43" s="289"/>
      <c r="G43" s="289"/>
      <c r="H43" s="289"/>
      <c r="I43" s="289"/>
      <c r="J43" s="290"/>
    </row>
    <row r="44" spans="1:10" ht="12.75" customHeight="1">
      <c r="A44" s="291"/>
      <c r="B44" s="292"/>
      <c r="C44" s="292"/>
      <c r="D44" s="292"/>
      <c r="E44" s="292"/>
      <c r="F44" s="292"/>
      <c r="G44" s="292"/>
      <c r="H44" s="292"/>
      <c r="I44" s="292"/>
      <c r="J44" s="293"/>
    </row>
    <row r="45" spans="1:10" ht="12.75" customHeight="1">
      <c r="A45" s="291"/>
      <c r="B45" s="292"/>
      <c r="C45" s="292"/>
      <c r="D45" s="292"/>
      <c r="E45" s="292"/>
      <c r="F45" s="292"/>
      <c r="G45" s="292"/>
      <c r="H45" s="292"/>
      <c r="I45" s="292"/>
      <c r="J45" s="293"/>
    </row>
    <row r="46" spans="1:10" ht="12.75" customHeight="1">
      <c r="A46" s="291"/>
      <c r="B46" s="292"/>
      <c r="C46" s="292"/>
      <c r="D46" s="292"/>
      <c r="E46" s="292"/>
      <c r="F46" s="292"/>
      <c r="G46" s="292"/>
      <c r="H46" s="292"/>
      <c r="I46" s="292"/>
      <c r="J46" s="293"/>
    </row>
    <row r="47" spans="1:10" ht="12.75" customHeight="1">
      <c r="A47" s="294"/>
      <c r="B47" s="295"/>
      <c r="C47" s="295"/>
      <c r="D47" s="295"/>
      <c r="E47" s="295"/>
      <c r="F47" s="295"/>
      <c r="G47" s="295"/>
      <c r="H47" s="295"/>
      <c r="I47" s="295"/>
      <c r="J47" s="296"/>
    </row>
    <row r="48" spans="1:10" ht="15">
      <c r="A48" s="161"/>
      <c r="B48" s="136"/>
      <c r="C48" s="136"/>
      <c r="D48" s="136"/>
      <c r="E48" s="136"/>
      <c r="F48" s="136"/>
      <c r="G48" s="136"/>
      <c r="H48" s="136"/>
      <c r="I48" s="136"/>
      <c r="J48" s="160"/>
    </row>
    <row r="49" spans="1:10">
      <c r="A49" s="229" t="s">
        <v>206</v>
      </c>
      <c r="B49" s="133"/>
      <c r="C49" s="133"/>
      <c r="D49" s="133"/>
      <c r="E49" s="38"/>
      <c r="F49" s="38"/>
      <c r="G49" s="38"/>
      <c r="H49" s="38"/>
      <c r="I49" s="38"/>
      <c r="J49" s="159"/>
    </row>
    <row r="50" spans="1:10">
      <c r="A50" s="135"/>
      <c r="B50" s="38"/>
      <c r="C50" s="38"/>
      <c r="D50" s="38"/>
      <c r="E50" s="38"/>
      <c r="F50" s="38"/>
      <c r="G50" s="38"/>
      <c r="H50" s="38"/>
      <c r="I50" s="38"/>
      <c r="J50" s="159"/>
    </row>
    <row r="51" spans="1:10">
      <c r="A51" s="135"/>
      <c r="B51" s="38"/>
      <c r="C51" s="38"/>
      <c r="D51" s="38"/>
      <c r="E51" s="38"/>
      <c r="F51" s="38"/>
      <c r="G51" s="38"/>
      <c r="H51" s="38"/>
      <c r="I51" s="38"/>
      <c r="J51" s="159"/>
    </row>
    <row r="52" spans="1:10">
      <c r="A52" s="135"/>
      <c r="B52" s="38"/>
      <c r="C52" s="38"/>
      <c r="D52" s="38"/>
      <c r="E52" s="38"/>
      <c r="F52" s="38"/>
      <c r="G52" s="38"/>
      <c r="H52" s="38"/>
      <c r="I52" s="38"/>
      <c r="J52" s="159"/>
    </row>
    <row r="53" spans="1:10">
      <c r="A53" s="135"/>
      <c r="B53" s="38"/>
      <c r="C53" s="38"/>
      <c r="D53" s="38"/>
      <c r="E53" s="38"/>
      <c r="F53" s="38"/>
      <c r="G53" s="38"/>
      <c r="H53" s="38"/>
      <c r="I53" s="38"/>
      <c r="J53" s="159"/>
    </row>
    <row r="54" spans="1:10">
      <c r="A54" s="135"/>
      <c r="B54" s="38"/>
      <c r="C54" s="38"/>
      <c r="D54" s="38"/>
      <c r="E54" s="38"/>
      <c r="F54" s="38"/>
      <c r="G54" s="38"/>
      <c r="H54" s="38"/>
      <c r="I54" s="38"/>
      <c r="J54" s="159"/>
    </row>
    <row r="55" spans="1:10">
      <c r="A55" s="135"/>
      <c r="B55" s="38"/>
      <c r="C55" s="38"/>
      <c r="D55" s="38"/>
      <c r="E55" s="38"/>
      <c r="F55" s="38"/>
      <c r="G55" s="38"/>
      <c r="H55" s="38"/>
      <c r="I55" s="38"/>
      <c r="J55" s="159"/>
    </row>
    <row r="56" spans="1:10">
      <c r="A56" s="135"/>
      <c r="B56" s="38"/>
      <c r="C56" s="38"/>
      <c r="D56" s="38"/>
      <c r="E56" s="38"/>
      <c r="F56" s="38"/>
      <c r="G56" s="38"/>
      <c r="H56" s="38"/>
      <c r="I56" s="38"/>
      <c r="J56" s="159"/>
    </row>
    <row r="57" spans="1:10">
      <c r="A57" s="135"/>
      <c r="B57" s="38"/>
      <c r="C57" s="38"/>
      <c r="D57" s="38"/>
      <c r="E57" s="38"/>
      <c r="F57" s="38"/>
      <c r="G57" s="38"/>
      <c r="H57" s="38"/>
      <c r="I57" s="38"/>
      <c r="J57" s="159"/>
    </row>
    <row r="58" spans="1:10" ht="13.5" thickBot="1">
      <c r="A58" s="107"/>
      <c r="B58" s="134"/>
      <c r="C58" s="134"/>
      <c r="D58" s="134"/>
      <c r="E58" s="134"/>
      <c r="F58" s="134"/>
      <c r="G58" s="134"/>
      <c r="H58" s="134"/>
      <c r="I58" s="134"/>
      <c r="J58" s="158"/>
    </row>
    <row r="59" spans="1:10" ht="13.5" thickBot="1"/>
    <row r="60" spans="1:10" ht="15">
      <c r="A60" s="298" t="s">
        <v>207</v>
      </c>
      <c r="B60" s="299"/>
      <c r="C60" s="299"/>
      <c r="D60" s="299"/>
      <c r="E60" s="299"/>
      <c r="F60" s="299"/>
      <c r="G60" s="299"/>
      <c r="H60" s="299"/>
      <c r="I60" s="299"/>
      <c r="J60" s="300"/>
    </row>
    <row r="61" spans="1:10" ht="12.75" customHeight="1">
      <c r="A61" s="288" t="s">
        <v>208</v>
      </c>
      <c r="B61" s="289"/>
      <c r="C61" s="289"/>
      <c r="D61" s="289"/>
      <c r="E61" s="289"/>
      <c r="F61" s="289"/>
      <c r="G61" s="289"/>
      <c r="H61" s="289"/>
      <c r="I61" s="289"/>
      <c r="J61" s="290"/>
    </row>
    <row r="62" spans="1:10" ht="12.75" customHeight="1">
      <c r="A62" s="291"/>
      <c r="B62" s="292"/>
      <c r="C62" s="292"/>
      <c r="D62" s="292"/>
      <c r="E62" s="292"/>
      <c r="F62" s="292"/>
      <c r="G62" s="292"/>
      <c r="H62" s="292"/>
      <c r="I62" s="292"/>
      <c r="J62" s="293"/>
    </row>
    <row r="63" spans="1:10" ht="12.75" customHeight="1">
      <c r="A63" s="294"/>
      <c r="B63" s="295"/>
      <c r="C63" s="295"/>
      <c r="D63" s="295"/>
      <c r="E63" s="295"/>
      <c r="F63" s="295"/>
      <c r="G63" s="295"/>
      <c r="H63" s="295"/>
      <c r="I63" s="295"/>
      <c r="J63" s="296"/>
    </row>
    <row r="64" spans="1:10" ht="15">
      <c r="A64" s="161"/>
      <c r="B64" s="136"/>
      <c r="C64" s="136"/>
      <c r="D64" s="136"/>
      <c r="E64" s="136"/>
      <c r="F64" s="136"/>
      <c r="G64" s="136"/>
      <c r="H64" s="136"/>
      <c r="I64" s="136"/>
      <c r="J64" s="160"/>
    </row>
    <row r="65" spans="1:10">
      <c r="A65" s="230" t="s">
        <v>209</v>
      </c>
      <c r="B65" s="38"/>
      <c r="C65" s="38"/>
      <c r="D65" s="38"/>
      <c r="E65" s="38"/>
      <c r="F65" s="38"/>
      <c r="G65" s="38"/>
      <c r="H65" s="38"/>
      <c r="I65" s="38"/>
      <c r="J65" s="159"/>
    </row>
    <row r="66" spans="1:10">
      <c r="A66" s="135"/>
      <c r="B66" s="38"/>
      <c r="C66" s="38"/>
      <c r="D66" s="38"/>
      <c r="E66" s="38"/>
      <c r="F66" s="38"/>
      <c r="G66" s="38"/>
      <c r="H66" s="38"/>
      <c r="I66" s="38"/>
      <c r="J66" s="159"/>
    </row>
    <row r="67" spans="1:10">
      <c r="A67" s="135"/>
      <c r="B67" s="38"/>
      <c r="C67" s="38"/>
      <c r="D67" s="38"/>
      <c r="E67" s="38"/>
      <c r="F67" s="38"/>
      <c r="G67" s="38"/>
      <c r="H67" s="38"/>
      <c r="I67" s="38"/>
      <c r="J67" s="159"/>
    </row>
    <row r="68" spans="1:10">
      <c r="A68" s="135"/>
      <c r="B68" s="38"/>
      <c r="C68" s="38"/>
      <c r="D68" s="38"/>
      <c r="E68" s="38"/>
      <c r="F68" s="38"/>
      <c r="G68" s="38"/>
      <c r="H68" s="38"/>
      <c r="I68" s="38"/>
      <c r="J68" s="159"/>
    </row>
    <row r="69" spans="1:10">
      <c r="A69" s="135"/>
      <c r="B69" s="38"/>
      <c r="C69" s="38"/>
      <c r="D69" s="38"/>
      <c r="E69" s="38"/>
      <c r="F69" s="38"/>
      <c r="G69" s="38"/>
      <c r="H69" s="38"/>
      <c r="I69" s="38"/>
      <c r="J69" s="159"/>
    </row>
    <row r="70" spans="1:10">
      <c r="A70" s="135"/>
      <c r="B70" s="38"/>
      <c r="C70" s="38"/>
      <c r="D70" s="38"/>
      <c r="E70" s="38"/>
      <c r="F70" s="38"/>
      <c r="G70" s="38"/>
      <c r="H70" s="38"/>
      <c r="I70" s="38"/>
      <c r="J70" s="159"/>
    </row>
    <row r="71" spans="1:10">
      <c r="A71" s="135"/>
      <c r="B71" s="38"/>
      <c r="C71" s="38"/>
      <c r="D71" s="38"/>
      <c r="E71" s="38"/>
      <c r="F71" s="38"/>
      <c r="G71" s="38"/>
      <c r="H71" s="38"/>
      <c r="I71" s="38"/>
      <c r="J71" s="159"/>
    </row>
    <row r="72" spans="1:10">
      <c r="A72" s="135"/>
      <c r="B72" s="38"/>
      <c r="C72" s="38"/>
      <c r="D72" s="38"/>
      <c r="E72" s="38"/>
      <c r="F72" s="38"/>
      <c r="G72" s="38"/>
      <c r="H72" s="38"/>
      <c r="I72" s="38"/>
      <c r="J72" s="159"/>
    </row>
    <row r="73" spans="1:10">
      <c r="A73" s="135"/>
      <c r="B73" s="38"/>
      <c r="C73" s="38"/>
      <c r="D73" s="38"/>
      <c r="E73" s="38"/>
      <c r="F73" s="38"/>
      <c r="G73" s="38"/>
      <c r="H73" s="38"/>
      <c r="I73" s="38"/>
      <c r="J73" s="159"/>
    </row>
    <row r="74" spans="1:10" ht="13.5" thickBot="1">
      <c r="A74" s="107"/>
      <c r="B74" s="134"/>
      <c r="C74" s="134"/>
      <c r="D74" s="134"/>
      <c r="E74" s="134"/>
      <c r="F74" s="134"/>
      <c r="G74" s="134"/>
      <c r="H74" s="134"/>
      <c r="I74" s="134"/>
      <c r="J74" s="158"/>
    </row>
  </sheetData>
  <mergeCells count="6">
    <mergeCell ref="A61:J63"/>
    <mergeCell ref="A5:J5"/>
    <mergeCell ref="A42:J42"/>
    <mergeCell ref="A43:J47"/>
    <mergeCell ref="A60:J60"/>
    <mergeCell ref="A7:M7"/>
  </mergeCells>
  <pageMargins left="0.7" right="0.7" top="0.75" bottom="0.75" header="0.3" footer="0.3"/>
  <pageSetup scale="60" orientation="portrait"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0"/>
  <sheetViews>
    <sheetView topLeftCell="B91" zoomScaleNormal="100" workbookViewId="0">
      <selection activeCell="Q116" sqref="P116:Q116"/>
    </sheetView>
  </sheetViews>
  <sheetFormatPr defaultRowHeight="12.75"/>
  <cols>
    <col min="1" max="1" width="30.85546875" customWidth="1"/>
    <col min="2" max="2" width="11.42578125" customWidth="1"/>
    <col min="3" max="3" width="16.7109375" customWidth="1"/>
    <col min="4" max="4" width="16.7109375" hidden="1" customWidth="1"/>
    <col min="5" max="5" width="16.7109375" customWidth="1"/>
    <col min="6" max="6" width="16.7109375" hidden="1" customWidth="1"/>
    <col min="7" max="7" width="16.7109375" customWidth="1"/>
    <col min="8" max="8" width="16.7109375" hidden="1" customWidth="1"/>
    <col min="9" max="9" width="16.7109375" customWidth="1"/>
    <col min="10" max="10" width="16.7109375" hidden="1" customWidth="1"/>
    <col min="11" max="11" width="21.7109375" customWidth="1"/>
    <col min="12" max="12" width="16.7109375" hidden="1" customWidth="1"/>
    <col min="15" max="15" width="10.140625" customWidth="1"/>
  </cols>
  <sheetData>
    <row r="1" spans="1:11">
      <c r="A1" s="1" t="s">
        <v>0</v>
      </c>
      <c r="B1" s="1" t="str">
        <f>COVER!B7</f>
        <v>&lt;ABC&gt;</v>
      </c>
      <c r="C1" s="227" t="s">
        <v>129</v>
      </c>
      <c r="D1" s="2"/>
      <c r="E1" s="3"/>
      <c r="F1" s="3"/>
      <c r="G1" s="227" t="s">
        <v>130</v>
      </c>
    </row>
    <row r="2" spans="1:11">
      <c r="A2" s="1" t="s">
        <v>1</v>
      </c>
      <c r="B2" s="1" t="str">
        <f>COVER!B9</f>
        <v>&lt;XYZ&gt;</v>
      </c>
    </row>
    <row r="4" spans="1:11" ht="18">
      <c r="A4" s="4" t="s">
        <v>2</v>
      </c>
    </row>
    <row r="5" spans="1:11">
      <c r="A5" s="5" t="s">
        <v>3</v>
      </c>
      <c r="B5" s="5"/>
      <c r="C5" s="5"/>
      <c r="D5" s="5"/>
      <c r="E5" s="5"/>
      <c r="F5" s="5"/>
      <c r="G5" s="5"/>
      <c r="H5" s="5"/>
      <c r="I5" s="5"/>
      <c r="J5" s="5"/>
      <c r="K5" s="5"/>
    </row>
    <row r="6" spans="1:11">
      <c r="A6" s="6" t="s">
        <v>4</v>
      </c>
      <c r="B6" s="5"/>
      <c r="C6" s="5"/>
      <c r="D6" s="5"/>
      <c r="E6" s="5"/>
      <c r="F6" s="5"/>
      <c r="G6" s="5"/>
      <c r="H6" s="5"/>
      <c r="I6" s="5"/>
      <c r="J6" s="5"/>
      <c r="K6" s="5"/>
    </row>
    <row r="7" spans="1:11">
      <c r="A7" s="6" t="s">
        <v>5</v>
      </c>
      <c r="B7" s="5"/>
      <c r="C7" s="5"/>
      <c r="D7" s="5"/>
      <c r="E7" s="5"/>
      <c r="F7" s="5"/>
      <c r="G7" s="5"/>
      <c r="H7" s="5"/>
      <c r="I7" s="5"/>
      <c r="J7" s="5"/>
      <c r="K7" s="5"/>
    </row>
    <row r="8" spans="1:11">
      <c r="A8" s="7" t="s">
        <v>140</v>
      </c>
      <c r="B8" s="5"/>
      <c r="C8" s="5"/>
      <c r="D8" s="5"/>
      <c r="E8" s="5"/>
      <c r="F8" s="5"/>
      <c r="G8" s="5"/>
      <c r="H8" s="5"/>
      <c r="I8" s="5"/>
      <c r="J8" s="5"/>
      <c r="K8" s="5"/>
    </row>
    <row r="9" spans="1:11">
      <c r="A9" s="7" t="s">
        <v>141</v>
      </c>
      <c r="B9" s="5"/>
      <c r="C9" s="5"/>
      <c r="D9" s="5"/>
      <c r="E9" s="5"/>
      <c r="F9" s="5"/>
      <c r="G9" s="5"/>
      <c r="H9" s="5"/>
      <c r="I9" s="5"/>
      <c r="J9" s="5"/>
      <c r="K9" s="5"/>
    </row>
    <row r="10" spans="1:11">
      <c r="A10" s="8"/>
    </row>
    <row r="11" spans="1:11">
      <c r="A11" s="8" t="s">
        <v>7</v>
      </c>
    </row>
    <row r="12" spans="1:11">
      <c r="A12" s="8"/>
    </row>
    <row r="13" spans="1:11">
      <c r="A13" s="8" t="s">
        <v>8</v>
      </c>
    </row>
    <row r="14" spans="1:11">
      <c r="A14" s="8"/>
    </row>
    <row r="15" spans="1:11">
      <c r="A15" s="8" t="s">
        <v>9</v>
      </c>
    </row>
    <row r="16" spans="1:11">
      <c r="A16" s="8"/>
    </row>
    <row r="17" spans="1:15">
      <c r="A17" s="8" t="s">
        <v>281</v>
      </c>
    </row>
    <row r="19" spans="1:15" ht="15">
      <c r="A19" s="301" t="s">
        <v>11</v>
      </c>
      <c r="B19" s="302"/>
      <c r="C19" s="302"/>
      <c r="D19" s="302"/>
      <c r="E19" s="302"/>
      <c r="F19" s="302"/>
      <c r="G19" s="302"/>
      <c r="H19" s="302"/>
      <c r="I19" s="302"/>
      <c r="J19" s="302"/>
      <c r="K19" s="302"/>
      <c r="L19" s="303"/>
      <c r="M19" s="307" t="s">
        <v>12</v>
      </c>
      <c r="N19" s="307"/>
      <c r="O19" s="307"/>
    </row>
    <row r="20" spans="1:15" ht="15">
      <c r="A20" s="9"/>
      <c r="C20" s="10" t="str">
        <f>COVER!$B$13</f>
        <v>2014 - 2015</v>
      </c>
      <c r="D20" s="10" t="s">
        <v>13</v>
      </c>
      <c r="E20" s="10" t="str">
        <f>COVER!$B$14</f>
        <v>2015 - 2016</v>
      </c>
      <c r="F20" s="10" t="s">
        <v>13</v>
      </c>
      <c r="G20" s="10" t="str">
        <f>COVER!$B$15</f>
        <v>2016 - 2017</v>
      </c>
      <c r="H20" s="10" t="s">
        <v>13</v>
      </c>
      <c r="I20" s="10" t="str">
        <f>COVER!$B$16</f>
        <v>2017 - 2018</v>
      </c>
      <c r="J20" s="10" t="s">
        <v>13</v>
      </c>
      <c r="K20" s="10" t="str">
        <f>COVER!$B$17</f>
        <v>2018 - 2019</v>
      </c>
      <c r="L20" s="11" t="s">
        <v>13</v>
      </c>
    </row>
    <row r="21" spans="1:15">
      <c r="C21" s="12"/>
      <c r="D21" s="12"/>
      <c r="E21" s="12"/>
      <c r="F21" s="12"/>
      <c r="G21" s="12"/>
      <c r="H21" s="12"/>
      <c r="I21" s="12"/>
      <c r="J21" s="12"/>
      <c r="K21" s="12"/>
      <c r="L21" s="12"/>
    </row>
    <row r="22" spans="1:15">
      <c r="A22" s="186" t="s">
        <v>14</v>
      </c>
      <c r="C22" s="269">
        <v>20</v>
      </c>
      <c r="D22" s="270">
        <v>20</v>
      </c>
      <c r="E22" s="271">
        <v>25</v>
      </c>
      <c r="F22" s="270">
        <v>25</v>
      </c>
      <c r="G22" s="272">
        <v>30</v>
      </c>
      <c r="H22" s="270">
        <v>30</v>
      </c>
      <c r="I22" s="273">
        <f>G22</f>
        <v>30</v>
      </c>
      <c r="J22" s="270">
        <v>30</v>
      </c>
      <c r="K22" s="274">
        <f>I22</f>
        <v>30</v>
      </c>
      <c r="L22" s="14">
        <v>30</v>
      </c>
      <c r="M22" s="308" t="s">
        <v>15</v>
      </c>
      <c r="N22" s="309"/>
      <c r="O22" s="309"/>
    </row>
    <row r="24" spans="1:15">
      <c r="A24" t="s">
        <v>16</v>
      </c>
    </row>
    <row r="25" spans="1:15" hidden="1">
      <c r="A25" s="19" t="s">
        <v>17</v>
      </c>
      <c r="C25" s="20" t="s">
        <v>18</v>
      </c>
      <c r="D25" s="20"/>
      <c r="E25" s="21">
        <f>B41</f>
        <v>0.9</v>
      </c>
      <c r="F25" s="21"/>
      <c r="G25" s="21">
        <f>E25</f>
        <v>0.9</v>
      </c>
      <c r="H25" s="22"/>
      <c r="I25" s="22">
        <f>G25</f>
        <v>0.9</v>
      </c>
      <c r="J25" s="22"/>
      <c r="K25" s="21">
        <f>I25</f>
        <v>0.9</v>
      </c>
      <c r="L25" s="22"/>
    </row>
    <row r="26" spans="1:15" ht="12.75" customHeight="1">
      <c r="A26" s="23" t="s">
        <v>19</v>
      </c>
      <c r="C26" s="20" t="s">
        <v>18</v>
      </c>
      <c r="D26" s="20"/>
      <c r="E26" s="13">
        <f>C22*E25</f>
        <v>18</v>
      </c>
      <c r="F26" s="14">
        <v>18</v>
      </c>
      <c r="G26" s="15">
        <f>E22*G25</f>
        <v>22.5</v>
      </c>
      <c r="H26" s="14">
        <v>23</v>
      </c>
      <c r="I26" s="16">
        <f>G22*I25</f>
        <v>27</v>
      </c>
      <c r="J26" s="14">
        <v>14</v>
      </c>
      <c r="K26" s="17">
        <f>I22*K25</f>
        <v>27</v>
      </c>
      <c r="L26" s="14">
        <v>12</v>
      </c>
      <c r="M26" s="310" t="s">
        <v>344</v>
      </c>
      <c r="N26" s="310"/>
      <c r="O26" s="310"/>
    </row>
    <row r="27" spans="1:15" ht="12.75" hidden="1" customHeight="1">
      <c r="A27" s="19" t="s">
        <v>20</v>
      </c>
      <c r="C27" s="20" t="s">
        <v>18</v>
      </c>
      <c r="D27" s="20"/>
      <c r="E27" s="20" t="s">
        <v>18</v>
      </c>
      <c r="F27" s="20"/>
      <c r="G27" s="21">
        <f>B42</f>
        <v>0.9</v>
      </c>
      <c r="H27" s="21"/>
      <c r="I27" s="21">
        <f>G27</f>
        <v>0.9</v>
      </c>
      <c r="J27" s="21"/>
      <c r="K27" s="21">
        <f>I27</f>
        <v>0.9</v>
      </c>
      <c r="L27" s="21"/>
      <c r="M27" s="310"/>
      <c r="N27" s="310"/>
      <c r="O27" s="310"/>
    </row>
    <row r="28" spans="1:15">
      <c r="A28" s="23" t="s">
        <v>21</v>
      </c>
      <c r="C28" s="20" t="s">
        <v>18</v>
      </c>
      <c r="D28" s="20"/>
      <c r="E28" s="20" t="s">
        <v>18</v>
      </c>
      <c r="F28" s="20"/>
      <c r="G28" s="13">
        <f>E26*G27</f>
        <v>16.2</v>
      </c>
      <c r="H28" s="14"/>
      <c r="I28" s="15">
        <f>G26*I27</f>
        <v>20.25</v>
      </c>
      <c r="J28" s="14">
        <v>14</v>
      </c>
      <c r="K28" s="16">
        <f>I26*K27</f>
        <v>24.3</v>
      </c>
      <c r="L28" s="14">
        <v>12</v>
      </c>
      <c r="M28" s="310"/>
      <c r="N28" s="310"/>
      <c r="O28" s="310"/>
    </row>
    <row r="29" spans="1:15" ht="12.75" hidden="1" customHeight="1">
      <c r="A29" s="19" t="s">
        <v>22</v>
      </c>
      <c r="C29" s="20" t="s">
        <v>18</v>
      </c>
      <c r="D29" s="20"/>
      <c r="E29" s="20" t="s">
        <v>18</v>
      </c>
      <c r="F29" s="20"/>
      <c r="G29" s="20" t="s">
        <v>18</v>
      </c>
      <c r="H29" s="20"/>
      <c r="I29" s="21">
        <f>B43</f>
        <v>0.9</v>
      </c>
      <c r="J29" s="21"/>
      <c r="K29" s="21">
        <f>I29</f>
        <v>0.9</v>
      </c>
      <c r="L29" s="21"/>
      <c r="M29" s="310"/>
      <c r="N29" s="310"/>
      <c r="O29" s="310"/>
    </row>
    <row r="30" spans="1:15">
      <c r="A30" s="23" t="s">
        <v>23</v>
      </c>
      <c r="C30" s="20" t="s">
        <v>18</v>
      </c>
      <c r="D30" s="20"/>
      <c r="E30" s="20" t="s">
        <v>18</v>
      </c>
      <c r="F30" s="20"/>
      <c r="G30" s="20" t="s">
        <v>18</v>
      </c>
      <c r="H30" s="20"/>
      <c r="I30" s="13">
        <f>G28*I29</f>
        <v>14.58</v>
      </c>
      <c r="J30" s="14">
        <v>14</v>
      </c>
      <c r="K30" s="15">
        <f>I28*K29</f>
        <v>18.225000000000001</v>
      </c>
      <c r="L30" s="14">
        <v>12</v>
      </c>
      <c r="M30" s="310"/>
      <c r="N30" s="310"/>
      <c r="O30" s="310"/>
    </row>
    <row r="31" spans="1:15" ht="12.75" hidden="1" customHeight="1">
      <c r="A31" s="19" t="s">
        <v>24</v>
      </c>
      <c r="C31" s="20" t="s">
        <v>18</v>
      </c>
      <c r="D31" s="20"/>
      <c r="E31" s="20" t="s">
        <v>18</v>
      </c>
      <c r="F31" s="20"/>
      <c r="G31" s="20" t="s">
        <v>18</v>
      </c>
      <c r="H31" s="20"/>
      <c r="I31" s="20" t="s">
        <v>18</v>
      </c>
      <c r="J31" s="20"/>
      <c r="K31" s="21">
        <f>B44</f>
        <v>0.9</v>
      </c>
      <c r="L31" s="20"/>
      <c r="M31" s="310"/>
      <c r="N31" s="310"/>
      <c r="O31" s="310"/>
    </row>
    <row r="32" spans="1:15">
      <c r="A32" s="23" t="s">
        <v>25</v>
      </c>
      <c r="C32" s="20" t="s">
        <v>18</v>
      </c>
      <c r="D32" s="20"/>
      <c r="E32" s="20" t="s">
        <v>18</v>
      </c>
      <c r="F32" s="20"/>
      <c r="G32" s="20" t="s">
        <v>18</v>
      </c>
      <c r="H32" s="20"/>
      <c r="I32" s="20" t="s">
        <v>18</v>
      </c>
      <c r="J32" s="20"/>
      <c r="K32" s="13">
        <f>I30*K31</f>
        <v>13.122</v>
      </c>
      <c r="L32" s="14">
        <v>12</v>
      </c>
      <c r="M32" s="310"/>
      <c r="N32" s="310"/>
      <c r="O32" s="310"/>
    </row>
    <row r="33" spans="1:15">
      <c r="M33" s="310"/>
      <c r="N33" s="310"/>
      <c r="O33" s="310"/>
    </row>
    <row r="34" spans="1:15">
      <c r="A34" t="s">
        <v>26</v>
      </c>
      <c r="C34" s="24">
        <f t="shared" ref="C34:L34" si="0">C22</f>
        <v>20</v>
      </c>
      <c r="D34" s="24">
        <f t="shared" si="0"/>
        <v>20</v>
      </c>
      <c r="E34" s="24">
        <f t="shared" si="0"/>
        <v>25</v>
      </c>
      <c r="F34" s="24">
        <f t="shared" si="0"/>
        <v>25</v>
      </c>
      <c r="G34" s="24">
        <f t="shared" si="0"/>
        <v>30</v>
      </c>
      <c r="H34" s="24">
        <f t="shared" si="0"/>
        <v>30</v>
      </c>
      <c r="I34" s="24">
        <f t="shared" si="0"/>
        <v>30</v>
      </c>
      <c r="J34" s="24">
        <f t="shared" si="0"/>
        <v>30</v>
      </c>
      <c r="K34" s="24">
        <f t="shared" si="0"/>
        <v>30</v>
      </c>
      <c r="L34" s="24">
        <f t="shared" si="0"/>
        <v>30</v>
      </c>
      <c r="M34" s="310"/>
      <c r="N34" s="310"/>
      <c r="O34" s="310"/>
    </row>
    <row r="35" spans="1:15">
      <c r="A35" t="s">
        <v>27</v>
      </c>
      <c r="C35" s="24">
        <f t="shared" ref="C35:L35" si="1">SUM(C26,C28,C30,C32)</f>
        <v>0</v>
      </c>
      <c r="D35" s="14">
        <f t="shared" si="1"/>
        <v>0</v>
      </c>
      <c r="E35" s="24">
        <f t="shared" si="1"/>
        <v>18</v>
      </c>
      <c r="F35" s="14">
        <f t="shared" si="1"/>
        <v>18</v>
      </c>
      <c r="G35" s="24">
        <f t="shared" si="1"/>
        <v>38.700000000000003</v>
      </c>
      <c r="H35" s="14">
        <f t="shared" si="1"/>
        <v>23</v>
      </c>
      <c r="I35" s="24">
        <f t="shared" si="1"/>
        <v>61.83</v>
      </c>
      <c r="J35" s="14">
        <f t="shared" si="1"/>
        <v>42</v>
      </c>
      <c r="K35" s="24">
        <f t="shared" si="1"/>
        <v>82.647000000000006</v>
      </c>
      <c r="L35" s="14">
        <f t="shared" si="1"/>
        <v>48</v>
      </c>
      <c r="M35" s="310"/>
      <c r="N35" s="310"/>
      <c r="O35" s="310"/>
    </row>
    <row r="36" spans="1:15">
      <c r="M36" s="310"/>
      <c r="N36" s="310"/>
      <c r="O36" s="310"/>
    </row>
    <row r="37" spans="1:15">
      <c r="A37" s="25" t="s">
        <v>28</v>
      </c>
      <c r="C37" s="24">
        <f t="shared" ref="C37:L37" si="2">SUM(C34:C35)</f>
        <v>20</v>
      </c>
      <c r="D37" s="24">
        <f t="shared" si="2"/>
        <v>20</v>
      </c>
      <c r="E37" s="24">
        <f t="shared" si="2"/>
        <v>43</v>
      </c>
      <c r="F37" s="24">
        <f t="shared" si="2"/>
        <v>43</v>
      </c>
      <c r="G37" s="24">
        <f t="shared" si="2"/>
        <v>68.7</v>
      </c>
      <c r="H37" s="24">
        <f t="shared" si="2"/>
        <v>53</v>
      </c>
      <c r="I37" s="24">
        <f t="shared" si="2"/>
        <v>91.83</v>
      </c>
      <c r="J37" s="24">
        <f t="shared" si="2"/>
        <v>72</v>
      </c>
      <c r="K37" s="24">
        <f t="shared" si="2"/>
        <v>112.64700000000001</v>
      </c>
      <c r="L37" s="24">
        <f t="shared" si="2"/>
        <v>78</v>
      </c>
      <c r="M37" s="310"/>
      <c r="N37" s="310"/>
      <c r="O37" s="310"/>
    </row>
    <row r="39" spans="1:15" ht="12.75" customHeight="1">
      <c r="A39" s="26" t="s">
        <v>29</v>
      </c>
      <c r="B39" s="8" t="s">
        <v>30</v>
      </c>
      <c r="M39" s="304" t="s">
        <v>252</v>
      </c>
      <c r="N39" s="304"/>
      <c r="O39" s="304"/>
    </row>
    <row r="40" spans="1:15">
      <c r="M40" s="304"/>
      <c r="N40" s="304"/>
      <c r="O40" s="304"/>
    </row>
    <row r="41" spans="1:15" ht="12.75" customHeight="1">
      <c r="A41" s="187" t="s">
        <v>17</v>
      </c>
      <c r="B41" s="27">
        <v>0.9</v>
      </c>
      <c r="M41" s="304"/>
      <c r="N41" s="304"/>
      <c r="O41" s="304"/>
    </row>
    <row r="42" spans="1:15">
      <c r="A42" s="187" t="s">
        <v>20</v>
      </c>
      <c r="B42" s="27">
        <v>0.9</v>
      </c>
      <c r="G42" s="28"/>
      <c r="M42" s="304"/>
      <c r="N42" s="304"/>
      <c r="O42" s="304"/>
    </row>
    <row r="43" spans="1:15">
      <c r="A43" s="187" t="s">
        <v>22</v>
      </c>
      <c r="B43" s="27">
        <v>0.9</v>
      </c>
      <c r="M43" s="304"/>
      <c r="N43" s="304"/>
      <c r="O43" s="304"/>
    </row>
    <row r="44" spans="1:15">
      <c r="A44" s="187" t="s">
        <v>24</v>
      </c>
      <c r="B44" s="27">
        <v>0.9</v>
      </c>
      <c r="M44" s="304"/>
      <c r="N44" s="304"/>
      <c r="O44" s="304"/>
    </row>
    <row r="45" spans="1:15">
      <c r="A45" s="187"/>
      <c r="B45" s="187"/>
      <c r="M45" s="35"/>
      <c r="N45" s="35"/>
      <c r="O45" s="35"/>
    </row>
    <row r="46" spans="1:15" ht="15">
      <c r="A46" s="301" t="s">
        <v>31</v>
      </c>
      <c r="B46" s="302"/>
      <c r="C46" s="302"/>
      <c r="D46" s="302"/>
      <c r="E46" s="302"/>
      <c r="F46" s="302"/>
      <c r="G46" s="302"/>
      <c r="H46" s="302"/>
      <c r="I46" s="302"/>
      <c r="J46" s="302"/>
      <c r="K46" s="303"/>
      <c r="M46" s="35"/>
      <c r="N46" s="35"/>
      <c r="O46" s="35"/>
    </row>
    <row r="47" spans="1:15">
      <c r="M47" s="35"/>
      <c r="N47" s="35"/>
      <c r="O47" s="35"/>
    </row>
    <row r="48" spans="1:15">
      <c r="A48" s="26" t="s">
        <v>81</v>
      </c>
      <c r="B48" s="8"/>
      <c r="M48" s="35"/>
      <c r="N48" s="35"/>
      <c r="O48" s="35"/>
    </row>
    <row r="49" spans="1:15">
      <c r="A49" s="26"/>
      <c r="B49" s="8"/>
      <c r="M49" s="35"/>
      <c r="N49" s="35"/>
      <c r="O49" s="35"/>
    </row>
    <row r="50" spans="1:15">
      <c r="A50" s="305" t="s">
        <v>33</v>
      </c>
      <c r="B50" s="305"/>
      <c r="C50" s="267" t="s">
        <v>346</v>
      </c>
      <c r="D50" s="208"/>
      <c r="E50" s="267" t="s">
        <v>32</v>
      </c>
      <c r="M50" s="35"/>
      <c r="N50" s="35"/>
      <c r="O50" s="35"/>
    </row>
    <row r="51" spans="1:15">
      <c r="A51" s="186" t="s">
        <v>34</v>
      </c>
      <c r="B51" s="266">
        <v>15</v>
      </c>
      <c r="C51" s="129">
        <v>1</v>
      </c>
      <c r="D51" s="32"/>
      <c r="E51" s="33">
        <f>B51*C51</f>
        <v>15</v>
      </c>
      <c r="M51" s="35"/>
      <c r="N51" s="35"/>
      <c r="O51" s="35"/>
    </row>
    <row r="52" spans="1:15">
      <c r="A52" s="186" t="s">
        <v>35</v>
      </c>
      <c r="B52" s="266">
        <v>15</v>
      </c>
      <c r="C52" s="129">
        <v>1</v>
      </c>
      <c r="D52" s="34"/>
      <c r="E52" s="33">
        <f t="shared" ref="E52:E55" si="3">B52*C52</f>
        <v>15</v>
      </c>
      <c r="M52" s="35"/>
      <c r="N52" s="35"/>
      <c r="O52" s="35"/>
    </row>
    <row r="53" spans="1:15">
      <c r="A53" s="186" t="s">
        <v>36</v>
      </c>
      <c r="B53" s="266">
        <v>15</v>
      </c>
      <c r="C53" s="129">
        <v>1</v>
      </c>
      <c r="D53" s="32"/>
      <c r="E53" s="33">
        <f t="shared" si="3"/>
        <v>15</v>
      </c>
      <c r="M53" s="35"/>
      <c r="N53" s="35"/>
      <c r="O53" s="35"/>
    </row>
    <row r="54" spans="1:15">
      <c r="A54" s="186" t="s">
        <v>37</v>
      </c>
      <c r="B54" s="266">
        <v>15</v>
      </c>
      <c r="C54" s="129">
        <v>1</v>
      </c>
      <c r="D54" s="32"/>
      <c r="E54" s="33">
        <f t="shared" si="3"/>
        <v>15</v>
      </c>
      <c r="M54" s="35"/>
      <c r="N54" s="35"/>
      <c r="O54" s="35"/>
    </row>
    <row r="55" spans="1:15">
      <c r="A55" s="186" t="s">
        <v>38</v>
      </c>
      <c r="B55" s="266">
        <v>2</v>
      </c>
      <c r="C55" s="129">
        <v>1</v>
      </c>
      <c r="D55" s="32"/>
      <c r="E55" s="33">
        <f t="shared" si="3"/>
        <v>2</v>
      </c>
      <c r="M55" s="35"/>
      <c r="N55" s="35"/>
      <c r="O55" s="35"/>
    </row>
    <row r="56" spans="1:15">
      <c r="M56" s="35"/>
      <c r="N56" s="35"/>
      <c r="O56" s="35"/>
    </row>
    <row r="57" spans="1:15">
      <c r="A57" s="8" t="s">
        <v>39</v>
      </c>
      <c r="M57" s="35"/>
      <c r="N57" s="35"/>
      <c r="O57" s="35"/>
    </row>
    <row r="58" spans="1:15">
      <c r="A58" s="8" t="s">
        <v>40</v>
      </c>
      <c r="M58" s="35"/>
      <c r="N58" s="35"/>
      <c r="O58" s="35"/>
    </row>
    <row r="59" spans="1:15">
      <c r="A59" s="187"/>
      <c r="B59" s="187"/>
      <c r="M59" s="35"/>
      <c r="N59" s="35"/>
      <c r="O59" s="35"/>
    </row>
    <row r="60" spans="1:15" ht="15" customHeight="1">
      <c r="A60" s="306" t="s">
        <v>345</v>
      </c>
      <c r="B60" s="306"/>
      <c r="C60" s="306"/>
      <c r="D60" s="306"/>
      <c r="E60" s="306"/>
      <c r="F60" s="306"/>
      <c r="G60" s="306"/>
      <c r="H60" s="306"/>
      <c r="I60" s="306"/>
      <c r="J60" s="306"/>
      <c r="K60" s="306"/>
      <c r="M60" s="304" t="s">
        <v>51</v>
      </c>
      <c r="N60" s="304"/>
      <c r="O60" s="304"/>
    </row>
    <row r="61" spans="1:15" ht="15">
      <c r="A61" s="9"/>
      <c r="C61" s="11" t="str">
        <f>[1]COVER!$B$12</f>
        <v>2014 - 2015</v>
      </c>
      <c r="D61" s="11" t="s">
        <v>13</v>
      </c>
      <c r="E61" s="11" t="str">
        <f>[1]COVER!$B$13</f>
        <v>2015 - 2016</v>
      </c>
      <c r="F61" s="11" t="s">
        <v>13</v>
      </c>
      <c r="G61" s="11" t="str">
        <f>[1]COVER!$B$14</f>
        <v>2016 - 2017</v>
      </c>
      <c r="H61" s="11" t="s">
        <v>13</v>
      </c>
      <c r="I61" s="11" t="str">
        <f>[1]COVER!$B$15</f>
        <v>2017 - 2018</v>
      </c>
      <c r="J61" s="11" t="s">
        <v>13</v>
      </c>
      <c r="K61" s="11" t="str">
        <f>[1]COVER!$B$16</f>
        <v>2018 - 2019</v>
      </c>
      <c r="M61" s="304"/>
      <c r="N61" s="304"/>
      <c r="O61" s="304"/>
    </row>
    <row r="62" spans="1:15">
      <c r="C62" s="12"/>
      <c r="D62" s="12"/>
      <c r="E62" s="12"/>
      <c r="F62" s="12"/>
      <c r="G62" s="12"/>
      <c r="H62" s="12"/>
      <c r="I62" s="12"/>
      <c r="J62" s="12"/>
      <c r="K62" s="12"/>
      <c r="M62" s="304"/>
      <c r="N62" s="304"/>
      <c r="O62" s="304"/>
    </row>
    <row r="63" spans="1:15">
      <c r="A63" s="36" t="s">
        <v>42</v>
      </c>
      <c r="C63" s="269">
        <f>$E$51*C22</f>
        <v>300</v>
      </c>
      <c r="D63" s="269">
        <f t="shared" ref="D63:K63" si="4">$E$51*D22</f>
        <v>300</v>
      </c>
      <c r="E63" s="271">
        <f t="shared" si="4"/>
        <v>375</v>
      </c>
      <c r="F63" s="269">
        <f t="shared" si="4"/>
        <v>375</v>
      </c>
      <c r="G63" s="272">
        <f t="shared" si="4"/>
        <v>450</v>
      </c>
      <c r="H63" s="269">
        <f t="shared" si="4"/>
        <v>450</v>
      </c>
      <c r="I63" s="273">
        <f t="shared" si="4"/>
        <v>450</v>
      </c>
      <c r="J63" s="269">
        <f t="shared" si="4"/>
        <v>450</v>
      </c>
      <c r="K63" s="275">
        <f t="shared" si="4"/>
        <v>450</v>
      </c>
      <c r="M63" s="304"/>
      <c r="N63" s="304"/>
      <c r="O63" s="304"/>
    </row>
    <row r="64" spans="1:15">
      <c r="A64" s="36" t="s">
        <v>19</v>
      </c>
      <c r="C64" s="20" t="s">
        <v>18</v>
      </c>
      <c r="D64" s="20"/>
      <c r="E64" s="13">
        <f>$E$52*E26</f>
        <v>270</v>
      </c>
      <c r="F64" s="13">
        <f t="shared" ref="F64:K64" si="5">$E$52*F26</f>
        <v>270</v>
      </c>
      <c r="G64" s="15">
        <f t="shared" si="5"/>
        <v>337.5</v>
      </c>
      <c r="H64" s="13">
        <f t="shared" si="5"/>
        <v>345</v>
      </c>
      <c r="I64" s="16">
        <f t="shared" si="5"/>
        <v>405</v>
      </c>
      <c r="J64" s="13">
        <f t="shared" si="5"/>
        <v>210</v>
      </c>
      <c r="K64" s="17">
        <f t="shared" si="5"/>
        <v>405</v>
      </c>
      <c r="M64" s="304"/>
      <c r="N64" s="304"/>
      <c r="O64" s="304"/>
    </row>
    <row r="65" spans="1:15">
      <c r="A65" s="36" t="s">
        <v>21</v>
      </c>
      <c r="C65" s="20" t="s">
        <v>18</v>
      </c>
      <c r="D65" s="20"/>
      <c r="E65" s="20" t="s">
        <v>18</v>
      </c>
      <c r="F65" s="20"/>
      <c r="G65" s="13">
        <f>$E$53*G28</f>
        <v>243</v>
      </c>
      <c r="H65" s="14">
        <f>$E$52*H26</f>
        <v>345</v>
      </c>
      <c r="I65" s="15">
        <f>$E$53*I28</f>
        <v>303.75</v>
      </c>
      <c r="J65" s="14">
        <f>$E$52*J26</f>
        <v>210</v>
      </c>
      <c r="K65" s="16">
        <f>$E$53*K28</f>
        <v>364.5</v>
      </c>
      <c r="M65" s="304"/>
      <c r="N65" s="304"/>
      <c r="O65" s="304"/>
    </row>
    <row r="66" spans="1:15">
      <c r="A66" s="36" t="s">
        <v>23</v>
      </c>
      <c r="C66" s="20" t="s">
        <v>18</v>
      </c>
      <c r="D66" s="20"/>
      <c r="E66" s="20" t="s">
        <v>18</v>
      </c>
      <c r="F66" s="20"/>
      <c r="G66" s="20" t="s">
        <v>18</v>
      </c>
      <c r="H66" s="20"/>
      <c r="I66" s="13">
        <f>$E$54*I30</f>
        <v>218.7</v>
      </c>
      <c r="J66" s="14">
        <f>$E$53*J28</f>
        <v>210</v>
      </c>
      <c r="K66" s="15">
        <f>$E$54*K30</f>
        <v>273.375</v>
      </c>
      <c r="M66" s="304"/>
      <c r="N66" s="304"/>
      <c r="O66" s="304"/>
    </row>
    <row r="67" spans="1:15">
      <c r="A67" s="36" t="s">
        <v>25</v>
      </c>
      <c r="C67" s="20" t="s">
        <v>18</v>
      </c>
      <c r="D67" s="20"/>
      <c r="E67" s="20" t="s">
        <v>18</v>
      </c>
      <c r="F67" s="20"/>
      <c r="G67" s="20" t="s">
        <v>18</v>
      </c>
      <c r="H67" s="20"/>
      <c r="I67" s="20" t="s">
        <v>18</v>
      </c>
      <c r="J67" s="20"/>
      <c r="K67" s="13">
        <f>E55*K32</f>
        <v>26.244</v>
      </c>
      <c r="M67" s="304"/>
      <c r="N67" s="304"/>
      <c r="O67" s="304"/>
    </row>
    <row r="68" spans="1:15">
      <c r="M68" s="35"/>
      <c r="N68" s="35"/>
      <c r="O68" s="35"/>
    </row>
    <row r="69" spans="1:15">
      <c r="M69" s="35"/>
      <c r="N69" s="35"/>
      <c r="O69" s="35"/>
    </row>
    <row r="70" spans="1:15">
      <c r="A70" s="36" t="s">
        <v>43</v>
      </c>
      <c r="C70" s="24">
        <f t="shared" ref="C70:K70" si="6">C63</f>
        <v>300</v>
      </c>
      <c r="D70" s="24">
        <f t="shared" si="6"/>
        <v>300</v>
      </c>
      <c r="E70" s="24">
        <f t="shared" si="6"/>
        <v>375</v>
      </c>
      <c r="F70" s="24">
        <f t="shared" si="6"/>
        <v>375</v>
      </c>
      <c r="G70" s="24">
        <f t="shared" si="6"/>
        <v>450</v>
      </c>
      <c r="H70" s="24">
        <f t="shared" si="6"/>
        <v>450</v>
      </c>
      <c r="I70" s="24">
        <f t="shared" si="6"/>
        <v>450</v>
      </c>
      <c r="J70" s="24">
        <f t="shared" si="6"/>
        <v>450</v>
      </c>
      <c r="K70" s="24">
        <f t="shared" si="6"/>
        <v>450</v>
      </c>
      <c r="M70" s="35"/>
      <c r="N70" s="35"/>
      <c r="O70" s="35"/>
    </row>
    <row r="71" spans="1:15">
      <c r="A71" s="36" t="s">
        <v>44</v>
      </c>
      <c r="C71" s="24">
        <f t="shared" ref="C71:K71" si="7">SUM(C64:C67)</f>
        <v>0</v>
      </c>
      <c r="D71" s="24">
        <f t="shared" si="7"/>
        <v>0</v>
      </c>
      <c r="E71" s="24">
        <f t="shared" si="7"/>
        <v>270</v>
      </c>
      <c r="F71" s="24">
        <f t="shared" si="7"/>
        <v>270</v>
      </c>
      <c r="G71" s="24">
        <f t="shared" si="7"/>
        <v>580.5</v>
      </c>
      <c r="H71" s="24">
        <f t="shared" si="7"/>
        <v>690</v>
      </c>
      <c r="I71" s="24">
        <f t="shared" si="7"/>
        <v>927.45</v>
      </c>
      <c r="J71" s="24">
        <f t="shared" si="7"/>
        <v>630</v>
      </c>
      <c r="K71" s="24">
        <f t="shared" si="7"/>
        <v>1069.1189999999999</v>
      </c>
      <c r="M71" s="35"/>
      <c r="N71" s="35"/>
      <c r="O71" s="35"/>
    </row>
    <row r="72" spans="1:15">
      <c r="M72" s="35"/>
      <c r="N72" s="35"/>
      <c r="O72" s="35"/>
    </row>
    <row r="73" spans="1:15">
      <c r="A73" t="s">
        <v>45</v>
      </c>
      <c r="C73" s="24">
        <f t="shared" ref="C73:K73" si="8">SUM(C70:C71)</f>
        <v>300</v>
      </c>
      <c r="D73" s="24">
        <f t="shared" si="8"/>
        <v>300</v>
      </c>
      <c r="E73" s="24">
        <f t="shared" si="8"/>
        <v>645</v>
      </c>
      <c r="F73" s="24">
        <f t="shared" si="8"/>
        <v>645</v>
      </c>
      <c r="G73" s="24">
        <f t="shared" si="8"/>
        <v>1030.5</v>
      </c>
      <c r="H73" s="24">
        <f t="shared" si="8"/>
        <v>1140</v>
      </c>
      <c r="I73" s="24">
        <f t="shared" si="8"/>
        <v>1377.45</v>
      </c>
      <c r="J73" s="24">
        <f t="shared" si="8"/>
        <v>1080</v>
      </c>
      <c r="K73" s="24">
        <f t="shared" si="8"/>
        <v>1519.1189999999999</v>
      </c>
      <c r="M73" s="35"/>
      <c r="N73" s="35"/>
      <c r="O73" s="35"/>
    </row>
    <row r="74" spans="1:15">
      <c r="A74" s="187"/>
      <c r="B74" s="187"/>
      <c r="M74" s="35"/>
      <c r="N74" s="35"/>
      <c r="O74" s="35"/>
    </row>
    <row r="75" spans="1:15" ht="12" customHeight="1">
      <c r="M75" s="35"/>
      <c r="N75" s="35"/>
      <c r="O75" s="35"/>
    </row>
    <row r="76" spans="1:15" ht="15" customHeight="1">
      <c r="A76" s="301" t="s">
        <v>46</v>
      </c>
      <c r="B76" s="302"/>
      <c r="C76" s="302"/>
      <c r="D76" s="302"/>
      <c r="E76" s="302"/>
      <c r="F76" s="302"/>
      <c r="G76" s="302"/>
      <c r="H76" s="302"/>
      <c r="I76" s="302"/>
      <c r="J76" s="302"/>
      <c r="K76" s="302"/>
      <c r="L76" s="303"/>
    </row>
    <row r="77" spans="1:15" ht="12" customHeight="1"/>
    <row r="78" spans="1:15" ht="12" customHeight="1">
      <c r="A78" s="194" t="s">
        <v>47</v>
      </c>
      <c r="C78" s="276">
        <v>1055</v>
      </c>
      <c r="D78" s="40">
        <v>999</v>
      </c>
      <c r="E78" s="41">
        <f>C78*(1+E79)</f>
        <v>1086.6500000000001</v>
      </c>
      <c r="F78" s="40">
        <v>999</v>
      </c>
      <c r="G78" s="41">
        <f t="shared" ref="G78:K78" si="9">E78*(1+G79)</f>
        <v>1119.2495000000001</v>
      </c>
      <c r="H78" s="40">
        <v>999</v>
      </c>
      <c r="I78" s="41">
        <f t="shared" si="9"/>
        <v>1152.8269850000001</v>
      </c>
      <c r="J78" s="40">
        <v>999</v>
      </c>
      <c r="K78" s="41">
        <f t="shared" si="9"/>
        <v>1187.4117945500002</v>
      </c>
      <c r="L78" s="253">
        <f>K78*(1+L79)</f>
        <v>1223.0341483865002</v>
      </c>
      <c r="M78" s="304" t="s">
        <v>347</v>
      </c>
      <c r="N78" s="304"/>
      <c r="O78" s="304"/>
    </row>
    <row r="79" spans="1:15" ht="12" customHeight="1">
      <c r="A79" s="268" t="s">
        <v>48</v>
      </c>
      <c r="C79" s="186"/>
      <c r="E79" s="43">
        <f>'Standard Rates'!E12</f>
        <v>0.03</v>
      </c>
      <c r="F79" s="8"/>
      <c r="G79" s="43">
        <f>E79</f>
        <v>0.03</v>
      </c>
      <c r="H79" s="8"/>
      <c r="I79" s="43">
        <f>G79</f>
        <v>0.03</v>
      </c>
      <c r="J79" s="8"/>
      <c r="K79" s="43">
        <f>I79</f>
        <v>0.03</v>
      </c>
      <c r="L79" s="43">
        <f>K79</f>
        <v>0.03</v>
      </c>
      <c r="M79" s="304"/>
      <c r="N79" s="304"/>
      <c r="O79" s="304"/>
    </row>
    <row r="80" spans="1:15">
      <c r="A80" s="19"/>
      <c r="C80" s="186"/>
      <c r="M80" s="304"/>
      <c r="N80" s="304"/>
      <c r="O80" s="304"/>
    </row>
    <row r="81" spans="1:15" ht="12" customHeight="1">
      <c r="A81" s="194" t="s">
        <v>49</v>
      </c>
      <c r="C81" s="277">
        <f>'Standard Rates'!D11</f>
        <v>0.11</v>
      </c>
      <c r="D81" s="45">
        <v>0.55000000000000004</v>
      </c>
      <c r="E81" s="79">
        <f>C81</f>
        <v>0.11</v>
      </c>
      <c r="F81" s="45">
        <v>0.55000000000000004</v>
      </c>
      <c r="G81" s="79">
        <f>E81</f>
        <v>0.11</v>
      </c>
      <c r="H81" s="45">
        <v>0.55000000000000004</v>
      </c>
      <c r="I81" s="79">
        <f>G81</f>
        <v>0.11</v>
      </c>
      <c r="J81" s="45">
        <v>0.55000000000000004</v>
      </c>
      <c r="K81" s="79">
        <f>I81</f>
        <v>0.11</v>
      </c>
      <c r="L81" s="45">
        <f>K81</f>
        <v>0.11</v>
      </c>
      <c r="M81" s="304"/>
      <c r="N81" s="304"/>
      <c r="O81" s="304"/>
    </row>
    <row r="82" spans="1:15" ht="16.5" customHeight="1">
      <c r="A82" s="42"/>
      <c r="M82" s="304"/>
      <c r="N82" s="304"/>
      <c r="O82" s="304"/>
    </row>
    <row r="83" spans="1:15" ht="16.5" customHeight="1">
      <c r="A83" s="42"/>
      <c r="M83" s="304" t="s">
        <v>282</v>
      </c>
      <c r="N83" s="304"/>
      <c r="O83" s="35">
        <v>2</v>
      </c>
    </row>
    <row r="85" spans="1:15" ht="15" customHeight="1">
      <c r="A85" s="301" t="s">
        <v>50</v>
      </c>
      <c r="B85" s="302"/>
      <c r="C85" s="302"/>
      <c r="D85" s="302"/>
      <c r="E85" s="302"/>
      <c r="F85" s="302"/>
      <c r="G85" s="302"/>
      <c r="H85" s="302"/>
      <c r="I85" s="302"/>
      <c r="J85" s="302"/>
      <c r="K85" s="302"/>
      <c r="L85" s="303"/>
      <c r="M85" s="304" t="s">
        <v>51</v>
      </c>
      <c r="N85" s="304"/>
      <c r="O85" s="304"/>
    </row>
    <row r="86" spans="1:15">
      <c r="M86" s="304"/>
      <c r="N86" s="304"/>
      <c r="O86" s="304"/>
    </row>
    <row r="87" spans="1:15">
      <c r="A87" s="26" t="s">
        <v>52</v>
      </c>
      <c r="C87" s="46">
        <f>C78*C73</f>
        <v>316500</v>
      </c>
      <c r="D87" s="46">
        <f t="shared" ref="D87:K87" si="10">D78*D73</f>
        <v>299700</v>
      </c>
      <c r="E87" s="46">
        <f t="shared" si="10"/>
        <v>700889.25000000012</v>
      </c>
      <c r="F87" s="46">
        <f t="shared" si="10"/>
        <v>644355</v>
      </c>
      <c r="G87" s="46">
        <f t="shared" si="10"/>
        <v>1153386.6097500001</v>
      </c>
      <c r="H87" s="46">
        <f t="shared" si="10"/>
        <v>1138860</v>
      </c>
      <c r="I87" s="46">
        <f t="shared" si="10"/>
        <v>1587961.5304882503</v>
      </c>
      <c r="J87" s="46">
        <f t="shared" si="10"/>
        <v>1078920</v>
      </c>
      <c r="K87" s="46">
        <f t="shared" si="10"/>
        <v>1803819.8179250017</v>
      </c>
      <c r="L87" s="46">
        <f>L78*L37</f>
        <v>95396.663574147009</v>
      </c>
      <c r="M87" s="304"/>
      <c r="N87" s="304"/>
      <c r="O87" s="304"/>
    </row>
    <row r="88" spans="1:15">
      <c r="A88" s="42" t="s">
        <v>53</v>
      </c>
      <c r="C88" s="46">
        <f>C87*C81</f>
        <v>34815</v>
      </c>
      <c r="D88" s="47">
        <f t="shared" ref="D88:L88" si="11">D87*D81</f>
        <v>164835</v>
      </c>
      <c r="E88" s="46">
        <f t="shared" si="11"/>
        <v>77097.817500000019</v>
      </c>
      <c r="F88" s="47">
        <f t="shared" si="11"/>
        <v>354395.25</v>
      </c>
      <c r="G88" s="46">
        <f t="shared" si="11"/>
        <v>126872.5270725</v>
      </c>
      <c r="H88" s="47">
        <f t="shared" si="11"/>
        <v>626373</v>
      </c>
      <c r="I88" s="46">
        <f t="shared" si="11"/>
        <v>174675.76835370754</v>
      </c>
      <c r="J88" s="47">
        <f t="shared" si="11"/>
        <v>593406</v>
      </c>
      <c r="K88" s="46">
        <f t="shared" si="11"/>
        <v>198420.17997175019</v>
      </c>
      <c r="L88" s="47">
        <f t="shared" si="11"/>
        <v>10493.63299315617</v>
      </c>
      <c r="M88" s="304"/>
      <c r="N88" s="304"/>
      <c r="O88" s="304"/>
    </row>
    <row r="89" spans="1:15">
      <c r="A89" s="42"/>
      <c r="C89" s="48"/>
      <c r="D89" s="48"/>
      <c r="E89" s="48"/>
      <c r="F89" s="48"/>
      <c r="G89" s="48"/>
      <c r="H89" s="48"/>
      <c r="I89" s="48"/>
      <c r="J89" s="48"/>
      <c r="K89" s="48"/>
      <c r="M89" s="304"/>
      <c r="N89" s="304"/>
      <c r="O89" s="304"/>
    </row>
    <row r="90" spans="1:15">
      <c r="A90" s="26" t="s">
        <v>54</v>
      </c>
      <c r="C90" s="49">
        <f>C87-C88</f>
        <v>281685</v>
      </c>
      <c r="D90" s="50">
        <f t="shared" ref="D90:L90" si="12">D87-D88</f>
        <v>134865</v>
      </c>
      <c r="E90" s="49">
        <f t="shared" si="12"/>
        <v>623791.43250000011</v>
      </c>
      <c r="F90" s="50">
        <f t="shared" si="12"/>
        <v>289959.75</v>
      </c>
      <c r="G90" s="49">
        <f t="shared" si="12"/>
        <v>1026514.0826775001</v>
      </c>
      <c r="H90" s="50">
        <f t="shared" si="12"/>
        <v>512487</v>
      </c>
      <c r="I90" s="49">
        <f t="shared" si="12"/>
        <v>1413285.7621345427</v>
      </c>
      <c r="J90" s="50">
        <f t="shared" si="12"/>
        <v>485514</v>
      </c>
      <c r="K90" s="49">
        <f t="shared" si="12"/>
        <v>1605399.6379532516</v>
      </c>
      <c r="L90" s="49">
        <f t="shared" si="12"/>
        <v>84903.030580990831</v>
      </c>
      <c r="M90" s="304"/>
      <c r="N90" s="304"/>
      <c r="O90" s="304"/>
    </row>
    <row r="91" spans="1:15" ht="13.5" customHeight="1">
      <c r="A91" s="26"/>
    </row>
    <row r="92" spans="1:15" ht="13.5" customHeight="1">
      <c r="A92" s="26"/>
    </row>
    <row r="93" spans="1:15" ht="16.5" customHeight="1">
      <c r="A93" s="301" t="s">
        <v>55</v>
      </c>
      <c r="B93" s="302"/>
      <c r="C93" s="302"/>
      <c r="D93" s="302"/>
      <c r="E93" s="302"/>
      <c r="F93" s="302"/>
      <c r="G93" s="302"/>
      <c r="H93" s="302"/>
      <c r="I93" s="302"/>
      <c r="J93" s="302"/>
      <c r="K93" s="302"/>
      <c r="L93" s="303"/>
      <c r="M93" s="304" t="s">
        <v>56</v>
      </c>
      <c r="N93" s="304"/>
      <c r="O93" s="304"/>
    </row>
    <row r="94" spans="1:15" ht="13.5" customHeight="1">
      <c r="A94" s="8" t="s">
        <v>250</v>
      </c>
      <c r="M94" s="304"/>
      <c r="N94" s="304"/>
      <c r="O94" s="304"/>
    </row>
    <row r="95" spans="1:15" ht="13.5" customHeight="1">
      <c r="A95" s="8" t="s">
        <v>58</v>
      </c>
      <c r="M95" s="304"/>
      <c r="N95" s="304"/>
      <c r="O95" s="304"/>
    </row>
    <row r="96" spans="1:15" ht="13.5" customHeight="1">
      <c r="A96" s="8"/>
      <c r="M96" s="304"/>
      <c r="N96" s="304"/>
      <c r="O96" s="304"/>
    </row>
    <row r="97" spans="1:15" ht="13.5" customHeight="1">
      <c r="A97" s="186" t="s">
        <v>59</v>
      </c>
      <c r="B97" s="278">
        <v>100</v>
      </c>
      <c r="C97" s="53">
        <f t="shared" ref="C97:L97" si="13">$B$97*C37</f>
        <v>2000</v>
      </c>
      <c r="D97" s="54">
        <f t="shared" si="13"/>
        <v>2000</v>
      </c>
      <c r="E97" s="53">
        <f t="shared" si="13"/>
        <v>4300</v>
      </c>
      <c r="F97" s="54">
        <f t="shared" si="13"/>
        <v>4300</v>
      </c>
      <c r="G97" s="53">
        <f t="shared" si="13"/>
        <v>6870</v>
      </c>
      <c r="H97" s="54">
        <f t="shared" si="13"/>
        <v>5300</v>
      </c>
      <c r="I97" s="53">
        <f t="shared" si="13"/>
        <v>9183</v>
      </c>
      <c r="J97" s="54">
        <f t="shared" si="13"/>
        <v>7200</v>
      </c>
      <c r="K97" s="53">
        <f t="shared" si="13"/>
        <v>11264.7</v>
      </c>
      <c r="L97" s="54">
        <f t="shared" si="13"/>
        <v>7800</v>
      </c>
      <c r="M97" s="304"/>
      <c r="N97" s="304"/>
      <c r="O97" s="304"/>
    </row>
    <row r="98" spans="1:15" ht="13.5" customHeight="1">
      <c r="A98" s="186" t="s">
        <v>60</v>
      </c>
      <c r="B98" s="278">
        <v>50</v>
      </c>
      <c r="C98" s="53">
        <f t="shared" ref="C98:L98" si="14">$B$98*C37</f>
        <v>1000</v>
      </c>
      <c r="D98" s="54">
        <f t="shared" si="14"/>
        <v>1000</v>
      </c>
      <c r="E98" s="53">
        <f t="shared" si="14"/>
        <v>2150</v>
      </c>
      <c r="F98" s="54">
        <f t="shared" si="14"/>
        <v>2150</v>
      </c>
      <c r="G98" s="53">
        <f t="shared" si="14"/>
        <v>3435</v>
      </c>
      <c r="H98" s="54">
        <f t="shared" si="14"/>
        <v>2650</v>
      </c>
      <c r="I98" s="53">
        <f t="shared" si="14"/>
        <v>4591.5</v>
      </c>
      <c r="J98" s="54">
        <f t="shared" si="14"/>
        <v>3600</v>
      </c>
      <c r="K98" s="53">
        <f t="shared" si="14"/>
        <v>5632.35</v>
      </c>
      <c r="L98" s="54">
        <f t="shared" si="14"/>
        <v>3900</v>
      </c>
      <c r="M98" s="304"/>
      <c r="N98" s="304"/>
      <c r="O98" s="304"/>
    </row>
    <row r="99" spans="1:15" ht="13.5" customHeight="1">
      <c r="A99" s="186" t="s">
        <v>61</v>
      </c>
      <c r="B99" s="278">
        <v>30</v>
      </c>
      <c r="C99" s="53">
        <f>$B$99*C37</f>
        <v>600</v>
      </c>
      <c r="D99" s="55">
        <v>23</v>
      </c>
      <c r="E99" s="53">
        <f>$B$99*E37</f>
        <v>1290</v>
      </c>
      <c r="F99" s="55">
        <v>0</v>
      </c>
      <c r="G99" s="53">
        <f>$B$99*G37</f>
        <v>2061</v>
      </c>
      <c r="H99" s="55">
        <v>0</v>
      </c>
      <c r="I99" s="53">
        <f>$B$99*I37</f>
        <v>2754.9</v>
      </c>
      <c r="J99" s="55">
        <v>0</v>
      </c>
      <c r="K99" s="53">
        <f>$B$99*K37</f>
        <v>3379.4100000000003</v>
      </c>
      <c r="L99" s="54">
        <f>$B$99*L37</f>
        <v>2340</v>
      </c>
      <c r="M99" s="304"/>
      <c r="N99" s="304"/>
      <c r="O99" s="304"/>
    </row>
    <row r="100" spans="1:15" ht="13.5" customHeight="1">
      <c r="A100" s="26" t="s">
        <v>62</v>
      </c>
      <c r="B100" s="53"/>
      <c r="C100" s="53">
        <f t="shared" ref="C100:K100" si="15">SUM(C97:C99)</f>
        <v>3600</v>
      </c>
      <c r="D100" s="54">
        <f t="shared" si="15"/>
        <v>3023</v>
      </c>
      <c r="E100" s="53">
        <f t="shared" si="15"/>
        <v>7740</v>
      </c>
      <c r="F100" s="54">
        <f t="shared" si="15"/>
        <v>6450</v>
      </c>
      <c r="G100" s="53">
        <f t="shared" si="15"/>
        <v>12366</v>
      </c>
      <c r="H100" s="54">
        <f t="shared" si="15"/>
        <v>7950</v>
      </c>
      <c r="I100" s="53">
        <f t="shared" si="15"/>
        <v>16529.400000000001</v>
      </c>
      <c r="J100" s="54">
        <f t="shared" si="15"/>
        <v>10800</v>
      </c>
      <c r="K100" s="53">
        <f t="shared" si="15"/>
        <v>20276.460000000003</v>
      </c>
      <c r="L100" s="54">
        <f t="shared" ref="L100" si="16">SUM(L97:L99)</f>
        <v>14040</v>
      </c>
      <c r="M100" s="304"/>
      <c r="N100" s="304"/>
      <c r="O100" s="304"/>
    </row>
    <row r="101" spans="1:15" ht="13.5" customHeight="1">
      <c r="A101" s="26"/>
      <c r="B101" s="53"/>
      <c r="C101" s="53"/>
      <c r="E101" s="53"/>
      <c r="G101" s="53"/>
      <c r="I101" s="53"/>
      <c r="K101" s="53"/>
    </row>
    <row r="102" spans="1:15" ht="13.5" customHeight="1">
      <c r="A102" s="301" t="s">
        <v>63</v>
      </c>
      <c r="B102" s="302"/>
      <c r="C102" s="302"/>
      <c r="D102" s="302"/>
      <c r="E102" s="302"/>
      <c r="F102" s="302"/>
      <c r="G102" s="302"/>
      <c r="H102" s="302"/>
      <c r="I102" s="302"/>
      <c r="J102" s="302"/>
      <c r="K102" s="302"/>
      <c r="L102" s="303"/>
      <c r="M102" s="304" t="s">
        <v>56</v>
      </c>
      <c r="N102" s="304"/>
      <c r="O102" s="304"/>
    </row>
    <row r="103" spans="1:15" ht="13.5" customHeight="1">
      <c r="A103" s="8" t="s">
        <v>64</v>
      </c>
      <c r="B103" s="53"/>
      <c r="C103" s="53"/>
      <c r="E103" s="53"/>
      <c r="G103" s="53"/>
      <c r="I103" s="53"/>
      <c r="K103" s="53"/>
      <c r="M103" s="304"/>
      <c r="N103" s="304"/>
      <c r="O103" s="304"/>
    </row>
    <row r="104" spans="1:15" ht="13.5" customHeight="1">
      <c r="A104" s="8"/>
      <c r="B104" s="53"/>
      <c r="C104" s="53"/>
      <c r="E104" s="53"/>
      <c r="G104" s="53"/>
      <c r="I104" s="53"/>
      <c r="K104" s="53"/>
      <c r="M104" s="304"/>
      <c r="N104" s="304"/>
      <c r="O104" s="304"/>
    </row>
    <row r="105" spans="1:15" ht="13.5" customHeight="1">
      <c r="A105" s="186" t="s">
        <v>65</v>
      </c>
      <c r="B105" s="53"/>
      <c r="C105" s="278">
        <v>1000</v>
      </c>
      <c r="D105" s="55">
        <v>2</v>
      </c>
      <c r="E105" s="52">
        <f>C105</f>
        <v>1000</v>
      </c>
      <c r="F105" s="54">
        <f t="shared" ref="F105:K107" si="17">D105</f>
        <v>2</v>
      </c>
      <c r="G105" s="52">
        <f t="shared" si="17"/>
        <v>1000</v>
      </c>
      <c r="H105" s="54">
        <f t="shared" si="17"/>
        <v>2</v>
      </c>
      <c r="I105" s="52">
        <f t="shared" si="17"/>
        <v>1000</v>
      </c>
      <c r="J105" s="54">
        <f t="shared" si="17"/>
        <v>2</v>
      </c>
      <c r="K105" s="52">
        <f t="shared" si="17"/>
        <v>1000</v>
      </c>
      <c r="L105" s="55">
        <v>3</v>
      </c>
      <c r="M105" s="304"/>
      <c r="N105" s="304"/>
      <c r="O105" s="304"/>
    </row>
    <row r="106" spans="1:15" ht="13.5" customHeight="1">
      <c r="A106" s="186" t="s">
        <v>66</v>
      </c>
      <c r="B106" s="53"/>
      <c r="C106" s="278">
        <v>500</v>
      </c>
      <c r="D106" s="55">
        <v>3</v>
      </c>
      <c r="E106" s="52">
        <f>C106</f>
        <v>500</v>
      </c>
      <c r="F106" s="54">
        <f t="shared" si="17"/>
        <v>3</v>
      </c>
      <c r="G106" s="52">
        <f t="shared" si="17"/>
        <v>500</v>
      </c>
      <c r="H106" s="54">
        <f t="shared" si="17"/>
        <v>3</v>
      </c>
      <c r="I106" s="52">
        <f t="shared" si="17"/>
        <v>500</v>
      </c>
      <c r="J106" s="54">
        <f t="shared" si="17"/>
        <v>3</v>
      </c>
      <c r="K106" s="52">
        <f t="shared" si="17"/>
        <v>500</v>
      </c>
      <c r="L106" s="54">
        <f>J106</f>
        <v>3</v>
      </c>
      <c r="M106" s="304"/>
      <c r="N106" s="304"/>
      <c r="O106" s="304"/>
    </row>
    <row r="107" spans="1:15" ht="13.5" customHeight="1">
      <c r="A107" s="186" t="s">
        <v>286</v>
      </c>
      <c r="B107" s="53"/>
      <c r="C107" s="278">
        <v>0</v>
      </c>
      <c r="D107" s="55">
        <v>4</v>
      </c>
      <c r="E107" s="52">
        <f>C107</f>
        <v>0</v>
      </c>
      <c r="F107" s="54">
        <f t="shared" si="17"/>
        <v>4</v>
      </c>
      <c r="G107" s="52">
        <f t="shared" si="17"/>
        <v>0</v>
      </c>
      <c r="H107" s="54">
        <f t="shared" si="17"/>
        <v>4</v>
      </c>
      <c r="I107" s="52">
        <f t="shared" si="17"/>
        <v>0</v>
      </c>
      <c r="J107" s="54">
        <f t="shared" si="17"/>
        <v>4</v>
      </c>
      <c r="K107" s="52">
        <f t="shared" si="17"/>
        <v>0</v>
      </c>
      <c r="L107" s="55">
        <v>3</v>
      </c>
      <c r="M107" s="304"/>
      <c r="N107" s="304"/>
      <c r="O107" s="304"/>
    </row>
    <row r="108" spans="1:15" ht="13.5" customHeight="1">
      <c r="A108" s="26" t="s">
        <v>68</v>
      </c>
      <c r="B108" s="53"/>
      <c r="C108" s="53">
        <f>SUM(C105:C107)</f>
        <v>1500</v>
      </c>
      <c r="D108" s="54">
        <f t="shared" ref="D108:L108" si="18">SUM(D105:D107)</f>
        <v>9</v>
      </c>
      <c r="E108" s="53">
        <f t="shared" si="18"/>
        <v>1500</v>
      </c>
      <c r="F108" s="54">
        <f t="shared" si="18"/>
        <v>9</v>
      </c>
      <c r="G108" s="53">
        <f t="shared" si="18"/>
        <v>1500</v>
      </c>
      <c r="H108" s="54">
        <f t="shared" si="18"/>
        <v>9</v>
      </c>
      <c r="I108" s="53">
        <f t="shared" si="18"/>
        <v>1500</v>
      </c>
      <c r="J108" s="54">
        <f t="shared" si="18"/>
        <v>9</v>
      </c>
      <c r="K108" s="53">
        <f t="shared" si="18"/>
        <v>1500</v>
      </c>
      <c r="L108" s="54">
        <f t="shared" si="18"/>
        <v>9</v>
      </c>
      <c r="M108" s="304"/>
      <c r="N108" s="304"/>
      <c r="O108" s="304"/>
    </row>
    <row r="109" spans="1:15" ht="13.5" customHeight="1">
      <c r="A109" s="26"/>
      <c r="B109" s="53"/>
      <c r="C109" s="53"/>
      <c r="E109" s="53"/>
      <c r="G109" s="53"/>
      <c r="I109" s="53"/>
      <c r="K109" s="53"/>
    </row>
    <row r="110" spans="1:15" ht="15.75" customHeight="1">
      <c r="A110" s="301" t="s">
        <v>69</v>
      </c>
      <c r="B110" s="302"/>
      <c r="C110" s="302"/>
      <c r="D110" s="302"/>
      <c r="E110" s="302"/>
      <c r="F110" s="302"/>
      <c r="G110" s="302"/>
      <c r="H110" s="302"/>
      <c r="I110" s="302"/>
      <c r="J110" s="302"/>
      <c r="K110" s="302"/>
      <c r="L110" s="303"/>
      <c r="M110" s="304" t="s">
        <v>51</v>
      </c>
      <c r="N110" s="304"/>
      <c r="O110" s="304"/>
    </row>
    <row r="111" spans="1:15" ht="13.5" customHeight="1">
      <c r="A111" s="57"/>
      <c r="B111" s="57"/>
      <c r="C111" s="57"/>
      <c r="D111" s="57"/>
      <c r="E111" s="57"/>
      <c r="F111" s="57"/>
      <c r="G111" s="57"/>
      <c r="H111" s="57"/>
      <c r="I111" s="57"/>
      <c r="J111" s="57"/>
      <c r="K111" s="57"/>
      <c r="M111" s="304"/>
      <c r="N111" s="304"/>
      <c r="O111" s="304"/>
    </row>
    <row r="112" spans="1:15" ht="13.5" customHeight="1">
      <c r="A112" s="26" t="s">
        <v>52</v>
      </c>
      <c r="C112" s="46">
        <f t="shared" ref="C112:K112" si="19">C87</f>
        <v>316500</v>
      </c>
      <c r="D112" s="47">
        <f t="shared" si="19"/>
        <v>299700</v>
      </c>
      <c r="E112" s="46">
        <f t="shared" si="19"/>
        <v>700889.25000000012</v>
      </c>
      <c r="F112" s="47">
        <f t="shared" si="19"/>
        <v>644355</v>
      </c>
      <c r="G112" s="46">
        <f t="shared" si="19"/>
        <v>1153386.6097500001</v>
      </c>
      <c r="H112" s="47">
        <f t="shared" si="19"/>
        <v>1138860</v>
      </c>
      <c r="I112" s="46">
        <f t="shared" si="19"/>
        <v>1587961.5304882503</v>
      </c>
      <c r="J112" s="47">
        <f t="shared" si="19"/>
        <v>1078920</v>
      </c>
      <c r="K112" s="46">
        <f t="shared" si="19"/>
        <v>1803819.8179250017</v>
      </c>
      <c r="L112" s="47">
        <f t="shared" ref="L112" si="20">L87</f>
        <v>95396.663574147009</v>
      </c>
      <c r="M112" s="304"/>
      <c r="N112" s="304"/>
      <c r="O112" s="304"/>
    </row>
    <row r="113" spans="1:15" ht="13.5" customHeight="1">
      <c r="A113" s="42" t="s">
        <v>53</v>
      </c>
      <c r="C113" s="46">
        <f t="shared" ref="C113:K113" si="21">C88</f>
        <v>34815</v>
      </c>
      <c r="D113" s="47">
        <f t="shared" si="21"/>
        <v>164835</v>
      </c>
      <c r="E113" s="46">
        <f t="shared" si="21"/>
        <v>77097.817500000019</v>
      </c>
      <c r="F113" s="47">
        <f t="shared" si="21"/>
        <v>354395.25</v>
      </c>
      <c r="G113" s="46">
        <f t="shared" si="21"/>
        <v>126872.5270725</v>
      </c>
      <c r="H113" s="47">
        <f t="shared" si="21"/>
        <v>626373</v>
      </c>
      <c r="I113" s="46">
        <f t="shared" si="21"/>
        <v>174675.76835370754</v>
      </c>
      <c r="J113" s="47">
        <f t="shared" si="21"/>
        <v>593406</v>
      </c>
      <c r="K113" s="46">
        <f t="shared" si="21"/>
        <v>198420.17997175019</v>
      </c>
      <c r="L113" s="47">
        <f t="shared" ref="L113" si="22">L88</f>
        <v>10493.63299315617</v>
      </c>
      <c r="M113" s="304"/>
      <c r="N113" s="304"/>
      <c r="O113" s="304"/>
    </row>
    <row r="114" spans="1:15" ht="13.5" customHeight="1">
      <c r="A114" s="26" t="s">
        <v>54</v>
      </c>
      <c r="B114" s="57"/>
      <c r="C114" s="49">
        <f>C90</f>
        <v>281685</v>
      </c>
      <c r="D114" s="50">
        <f t="shared" ref="D114:K114" si="23">D90</f>
        <v>134865</v>
      </c>
      <c r="E114" s="49">
        <f t="shared" si="23"/>
        <v>623791.43250000011</v>
      </c>
      <c r="F114" s="50">
        <f t="shared" si="23"/>
        <v>289959.75</v>
      </c>
      <c r="G114" s="49">
        <f t="shared" si="23"/>
        <v>1026514.0826775001</v>
      </c>
      <c r="H114" s="50">
        <f t="shared" si="23"/>
        <v>512487</v>
      </c>
      <c r="I114" s="49">
        <f t="shared" si="23"/>
        <v>1413285.7621345427</v>
      </c>
      <c r="J114" s="50">
        <f t="shared" si="23"/>
        <v>485514</v>
      </c>
      <c r="K114" s="49">
        <f t="shared" si="23"/>
        <v>1605399.6379532516</v>
      </c>
      <c r="L114" s="50">
        <f t="shared" ref="L114" si="24">L90</f>
        <v>84903.030580990831</v>
      </c>
      <c r="M114" s="304"/>
      <c r="N114" s="304"/>
      <c r="O114" s="304"/>
    </row>
    <row r="115" spans="1:15" ht="13.5" customHeight="1">
      <c r="A115" s="51" t="s">
        <v>62</v>
      </c>
      <c r="B115" s="57"/>
      <c r="C115" s="46">
        <f>C100</f>
        <v>3600</v>
      </c>
      <c r="D115" s="47">
        <f t="shared" ref="D115:K115" si="25">D100</f>
        <v>3023</v>
      </c>
      <c r="E115" s="46">
        <f t="shared" si="25"/>
        <v>7740</v>
      </c>
      <c r="F115" s="47">
        <f t="shared" si="25"/>
        <v>6450</v>
      </c>
      <c r="G115" s="46">
        <f t="shared" si="25"/>
        <v>12366</v>
      </c>
      <c r="H115" s="47">
        <f t="shared" si="25"/>
        <v>7950</v>
      </c>
      <c r="I115" s="46">
        <f t="shared" si="25"/>
        <v>16529.400000000001</v>
      </c>
      <c r="J115" s="47">
        <f t="shared" si="25"/>
        <v>10800</v>
      </c>
      <c r="K115" s="46">
        <f t="shared" si="25"/>
        <v>20276.460000000003</v>
      </c>
      <c r="L115" s="47">
        <f t="shared" ref="L115" si="26">L100</f>
        <v>14040</v>
      </c>
      <c r="M115" s="304"/>
      <c r="N115" s="304"/>
      <c r="O115" s="304"/>
    </row>
    <row r="116" spans="1:15" ht="13.5" customHeight="1">
      <c r="A116" s="51" t="s">
        <v>68</v>
      </c>
      <c r="B116" s="57"/>
      <c r="C116" s="46">
        <f>C108</f>
        <v>1500</v>
      </c>
      <c r="D116" s="47">
        <f t="shared" ref="D116:K116" si="27">D108</f>
        <v>9</v>
      </c>
      <c r="E116" s="46">
        <f t="shared" si="27"/>
        <v>1500</v>
      </c>
      <c r="F116" s="47">
        <f t="shared" si="27"/>
        <v>9</v>
      </c>
      <c r="G116" s="46">
        <f t="shared" si="27"/>
        <v>1500</v>
      </c>
      <c r="H116" s="47">
        <f t="shared" si="27"/>
        <v>9</v>
      </c>
      <c r="I116" s="46">
        <f t="shared" si="27"/>
        <v>1500</v>
      </c>
      <c r="J116" s="47">
        <f t="shared" si="27"/>
        <v>9</v>
      </c>
      <c r="K116" s="46">
        <f t="shared" si="27"/>
        <v>1500</v>
      </c>
      <c r="L116" s="47">
        <f t="shared" ref="L116" si="28">L108</f>
        <v>9</v>
      </c>
      <c r="M116" s="304"/>
      <c r="N116" s="304"/>
      <c r="O116" s="304"/>
    </row>
    <row r="117" spans="1:15" ht="13.5" customHeight="1">
      <c r="A117" s="51"/>
      <c r="B117" s="57"/>
      <c r="C117" s="58"/>
      <c r="D117" s="59"/>
      <c r="E117" s="58"/>
      <c r="F117" s="58"/>
      <c r="G117" s="58"/>
      <c r="H117" s="58"/>
      <c r="I117" s="58"/>
      <c r="J117" s="58"/>
      <c r="K117" s="58"/>
      <c r="L117" s="59"/>
      <c r="M117" s="304"/>
      <c r="N117" s="304"/>
      <c r="O117" s="304"/>
    </row>
    <row r="118" spans="1:15" ht="13.5" customHeight="1">
      <c r="A118" s="26" t="s">
        <v>70</v>
      </c>
      <c r="B118" s="53"/>
      <c r="C118" s="46">
        <f>C114+C115+C116</f>
        <v>286785</v>
      </c>
      <c r="D118" s="47">
        <f t="shared" ref="D118:K118" si="29">D114+D115+D116</f>
        <v>137897</v>
      </c>
      <c r="E118" s="46">
        <f t="shared" si="29"/>
        <v>633031.43250000011</v>
      </c>
      <c r="F118" s="47">
        <f t="shared" si="29"/>
        <v>296418.75</v>
      </c>
      <c r="G118" s="46">
        <f t="shared" si="29"/>
        <v>1040380.0826775001</v>
      </c>
      <c r="H118" s="47">
        <f t="shared" si="29"/>
        <v>520446</v>
      </c>
      <c r="I118" s="46">
        <f t="shared" si="29"/>
        <v>1431315.1621345426</v>
      </c>
      <c r="J118" s="47">
        <f t="shared" si="29"/>
        <v>496323</v>
      </c>
      <c r="K118" s="46">
        <f t="shared" si="29"/>
        <v>1627176.0979532516</v>
      </c>
      <c r="L118" s="47">
        <f t="shared" ref="L118" si="30">L114+L115+L116</f>
        <v>98952.030580990831</v>
      </c>
      <c r="M118" s="304"/>
      <c r="N118" s="304"/>
      <c r="O118" s="304"/>
    </row>
    <row r="120" spans="1:15" ht="12" customHeight="1">
      <c r="A120" s="60" t="s">
        <v>253</v>
      </c>
      <c r="B120" s="61"/>
      <c r="C120" s="61"/>
      <c r="D120" s="61"/>
      <c r="E120" s="61"/>
      <c r="F120" s="61"/>
      <c r="G120" s="61"/>
      <c r="H120" s="61"/>
      <c r="I120" s="61"/>
      <c r="J120" s="61"/>
      <c r="K120" s="62"/>
    </row>
    <row r="121" spans="1:15">
      <c r="A121" s="63"/>
      <c r="B121" s="64"/>
      <c r="C121" s="64"/>
      <c r="D121" s="64"/>
      <c r="E121" s="64"/>
      <c r="F121" s="64"/>
      <c r="G121" s="64"/>
      <c r="H121" s="64"/>
      <c r="I121" s="64"/>
      <c r="J121" s="64"/>
      <c r="K121" s="65"/>
    </row>
    <row r="122" spans="1:15">
      <c r="A122" s="63" t="s">
        <v>72</v>
      </c>
      <c r="B122" s="64"/>
      <c r="C122" s="64"/>
      <c r="D122" s="64"/>
      <c r="E122" s="64"/>
      <c r="F122" s="64"/>
      <c r="G122" s="64"/>
      <c r="H122" s="64"/>
      <c r="I122" s="64"/>
      <c r="J122" s="64"/>
      <c r="K122" s="65"/>
    </row>
    <row r="123" spans="1:15">
      <c r="A123" s="63" t="s">
        <v>73</v>
      </c>
      <c r="B123" s="64"/>
      <c r="C123" s="64"/>
      <c r="D123" s="64"/>
      <c r="E123" s="64"/>
      <c r="F123" s="64"/>
      <c r="G123" s="64"/>
      <c r="H123" s="64"/>
      <c r="I123" s="64"/>
      <c r="J123" s="64"/>
      <c r="K123" s="65"/>
    </row>
    <row r="124" spans="1:15">
      <c r="A124" s="63" t="s">
        <v>76</v>
      </c>
      <c r="B124" s="64"/>
      <c r="C124" s="64"/>
      <c r="D124" s="64"/>
      <c r="E124" s="64"/>
      <c r="F124" s="64"/>
      <c r="G124" s="64"/>
      <c r="H124" s="64"/>
      <c r="I124" s="64"/>
      <c r="J124" s="64"/>
      <c r="K124" s="65"/>
    </row>
    <row r="125" spans="1:15">
      <c r="A125" s="63" t="s">
        <v>77</v>
      </c>
      <c r="B125" s="64"/>
      <c r="C125" s="64"/>
      <c r="D125" s="64"/>
      <c r="E125" s="64"/>
      <c r="F125" s="64"/>
      <c r="G125" s="64"/>
      <c r="H125" s="64"/>
      <c r="I125" s="64"/>
      <c r="J125" s="64"/>
      <c r="K125" s="65"/>
    </row>
    <row r="126" spans="1:15">
      <c r="A126" s="63"/>
      <c r="B126" s="64"/>
      <c r="C126" s="64"/>
      <c r="D126" s="64"/>
      <c r="E126" s="64"/>
      <c r="F126" s="64"/>
      <c r="G126" s="64"/>
      <c r="H126" s="64"/>
      <c r="I126" s="64"/>
      <c r="J126" s="64"/>
      <c r="K126" s="65"/>
    </row>
    <row r="127" spans="1:15">
      <c r="A127" s="66" t="s">
        <v>79</v>
      </c>
      <c r="B127" s="38"/>
      <c r="C127" s="38"/>
      <c r="D127" s="38"/>
      <c r="E127" s="38"/>
      <c r="F127" s="38"/>
      <c r="G127" s="38"/>
      <c r="H127" s="38"/>
      <c r="I127" s="38"/>
      <c r="J127" s="38"/>
      <c r="K127" s="67"/>
    </row>
    <row r="128" spans="1:15">
      <c r="A128" s="68"/>
      <c r="B128" s="38"/>
      <c r="C128" s="38"/>
      <c r="D128" s="38"/>
      <c r="E128" s="38"/>
      <c r="F128" s="38"/>
      <c r="G128" s="38"/>
      <c r="H128" s="38"/>
      <c r="I128" s="38"/>
      <c r="J128" s="38"/>
      <c r="K128" s="67"/>
    </row>
    <row r="129" spans="1:11">
      <c r="A129" s="66" t="s">
        <v>78</v>
      </c>
      <c r="B129" s="38"/>
      <c r="C129" s="38"/>
      <c r="D129" s="38"/>
      <c r="E129" s="38"/>
      <c r="F129" s="38"/>
      <c r="G129" s="38"/>
      <c r="H129" s="38"/>
      <c r="I129" s="38"/>
      <c r="J129" s="38"/>
      <c r="K129" s="67"/>
    </row>
    <row r="130" spans="1:11">
      <c r="A130" s="69"/>
      <c r="B130" s="70"/>
      <c r="C130" s="70"/>
      <c r="D130" s="70"/>
      <c r="E130" s="70"/>
      <c r="F130" s="70"/>
      <c r="G130" s="70"/>
      <c r="H130" s="70"/>
      <c r="I130" s="70"/>
      <c r="J130" s="70"/>
      <c r="K130" s="71"/>
    </row>
  </sheetData>
  <mergeCells count="20">
    <mergeCell ref="A50:B50"/>
    <mergeCell ref="A46:K46"/>
    <mergeCell ref="A60:K60"/>
    <mergeCell ref="M60:O67"/>
    <mergeCell ref="M19:O19"/>
    <mergeCell ref="M22:O22"/>
    <mergeCell ref="M26:O37"/>
    <mergeCell ref="M39:O44"/>
    <mergeCell ref="A19:L19"/>
    <mergeCell ref="A76:L76"/>
    <mergeCell ref="A85:L85"/>
    <mergeCell ref="A93:L93"/>
    <mergeCell ref="A102:L102"/>
    <mergeCell ref="A110:L110"/>
    <mergeCell ref="M85:O90"/>
    <mergeCell ref="M93:O100"/>
    <mergeCell ref="M102:O108"/>
    <mergeCell ref="M110:O118"/>
    <mergeCell ref="M78:O82"/>
    <mergeCell ref="M83:N83"/>
  </mergeCells>
  <pageMargins left="0.7" right="0.7" top="0.75" bottom="0.75" header="0.3" footer="0.3"/>
  <pageSetup scale="52"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2"/>
  <sheetViews>
    <sheetView topLeftCell="A61" zoomScaleNormal="100" workbookViewId="0">
      <selection activeCell="B104" sqref="B104"/>
    </sheetView>
  </sheetViews>
  <sheetFormatPr defaultRowHeight="12.75"/>
  <cols>
    <col min="1" max="1" width="16.42578125" customWidth="1"/>
    <col min="2" max="2" width="44" customWidth="1"/>
    <col min="3" max="3" width="11.42578125" customWidth="1"/>
    <col min="4" max="4" width="11.42578125" hidden="1" customWidth="1"/>
    <col min="5" max="5" width="16.7109375" customWidth="1"/>
    <col min="6" max="6" width="16.7109375" hidden="1" customWidth="1"/>
    <col min="7" max="7" width="16.28515625" customWidth="1"/>
    <col min="8" max="8" width="16.7109375" hidden="1" customWidth="1"/>
    <col min="9" max="9" width="19.5703125" customWidth="1"/>
    <col min="10" max="10" width="16.7109375" hidden="1" customWidth="1"/>
    <col min="11" max="11" width="13.5703125" customWidth="1"/>
    <col min="12" max="12" width="16.7109375" hidden="1" customWidth="1"/>
    <col min="13" max="13" width="12.85546875" customWidth="1"/>
    <col min="14" max="14" width="16.7109375" hidden="1" customWidth="1"/>
  </cols>
  <sheetData>
    <row r="1" spans="1:13">
      <c r="A1" s="1" t="s">
        <v>0</v>
      </c>
      <c r="B1" s="1" t="str">
        <f>COVER!B7</f>
        <v>&lt;ABC&gt;</v>
      </c>
      <c r="E1" s="1"/>
      <c r="F1" s="2"/>
      <c r="G1" s="3"/>
      <c r="H1" s="3"/>
      <c r="I1" s="1"/>
    </row>
    <row r="2" spans="1:13">
      <c r="A2" s="1" t="s">
        <v>1</v>
      </c>
      <c r="B2" s="1" t="str">
        <f>COVER!B9</f>
        <v>&lt;XYZ&gt;</v>
      </c>
    </row>
    <row r="4" spans="1:13" ht="18">
      <c r="A4" s="4" t="s">
        <v>138</v>
      </c>
    </row>
    <row r="5" spans="1:13">
      <c r="A5" s="5" t="s">
        <v>139</v>
      </c>
      <c r="B5" s="5"/>
      <c r="C5" s="5"/>
      <c r="D5" s="5"/>
      <c r="E5" s="5"/>
      <c r="F5" s="5"/>
      <c r="G5" s="5"/>
      <c r="H5" s="5"/>
      <c r="I5" s="5"/>
      <c r="J5" s="5"/>
      <c r="K5" s="5"/>
      <c r="L5" s="5"/>
      <c r="M5" s="5"/>
    </row>
    <row r="6" spans="1:13">
      <c r="A6" s="6" t="s">
        <v>142</v>
      </c>
      <c r="B6" s="5"/>
      <c r="C6" s="5"/>
      <c r="D6" s="5"/>
      <c r="E6" s="5"/>
      <c r="F6" s="5"/>
      <c r="G6" s="5"/>
      <c r="H6" s="5"/>
      <c r="I6" s="5"/>
      <c r="J6" s="5"/>
      <c r="K6" s="5"/>
      <c r="L6" s="5"/>
      <c r="M6" s="5"/>
    </row>
    <row r="7" spans="1:13">
      <c r="A7" s="7" t="s">
        <v>143</v>
      </c>
      <c r="B7" s="5"/>
      <c r="C7" s="5"/>
      <c r="D7" s="5"/>
      <c r="E7" s="5"/>
      <c r="F7" s="5"/>
      <c r="G7" s="5"/>
      <c r="H7" s="5"/>
      <c r="I7" s="5"/>
      <c r="J7" s="5"/>
      <c r="K7" s="5"/>
      <c r="L7" s="5"/>
      <c r="M7" s="5"/>
    </row>
    <row r="8" spans="1:13">
      <c r="A8" s="6" t="s">
        <v>144</v>
      </c>
      <c r="B8" s="5"/>
      <c r="C8" s="5"/>
      <c r="D8" s="5"/>
      <c r="E8" s="5"/>
      <c r="F8" s="5"/>
      <c r="G8" s="5"/>
      <c r="H8" s="5"/>
      <c r="I8" s="5"/>
      <c r="J8" s="5"/>
      <c r="K8" s="5"/>
      <c r="L8" s="5"/>
      <c r="M8" s="5"/>
    </row>
    <row r="9" spans="1:13">
      <c r="A9" s="7" t="s">
        <v>145</v>
      </c>
      <c r="B9" s="5"/>
      <c r="C9" s="5"/>
      <c r="D9" s="5"/>
      <c r="E9" s="5"/>
      <c r="F9" s="5"/>
      <c r="G9" s="5"/>
      <c r="H9" s="5"/>
      <c r="I9" s="5"/>
      <c r="J9" s="5"/>
      <c r="K9" s="5"/>
      <c r="L9" s="5"/>
      <c r="M9" s="5"/>
    </row>
    <row r="10" spans="1:13">
      <c r="A10" s="8"/>
    </row>
    <row r="11" spans="1:13">
      <c r="A11" s="8" t="s">
        <v>7</v>
      </c>
    </row>
    <row r="12" spans="1:13">
      <c r="A12" s="8"/>
    </row>
    <row r="13" spans="1:13">
      <c r="A13" s="8" t="s">
        <v>8</v>
      </c>
    </row>
    <row r="14" spans="1:13">
      <c r="A14" s="8"/>
    </row>
    <row r="15" spans="1:13">
      <c r="A15" s="8" t="s">
        <v>10</v>
      </c>
    </row>
    <row r="16" spans="1:13">
      <c r="A16" s="8"/>
    </row>
    <row r="17" spans="1:14">
      <c r="A17" s="8" t="s">
        <v>160</v>
      </c>
    </row>
    <row r="18" spans="1:14">
      <c r="A18" s="8"/>
    </row>
    <row r="19" spans="1:14">
      <c r="A19" s="8" t="s">
        <v>180</v>
      </c>
    </row>
    <row r="20" spans="1:14">
      <c r="A20" s="8"/>
    </row>
    <row r="21" spans="1:14">
      <c r="A21" s="103" t="s">
        <v>199</v>
      </c>
    </row>
    <row r="22" spans="1:14">
      <c r="A22" s="156"/>
    </row>
    <row r="23" spans="1:14">
      <c r="A23" s="156" t="s">
        <v>200</v>
      </c>
    </row>
    <row r="24" spans="1:14">
      <c r="A24" s="8" t="s">
        <v>165</v>
      </c>
      <c r="B24" s="155"/>
      <c r="C24" s="155">
        <v>0.376</v>
      </c>
      <c r="D24" s="155"/>
    </row>
    <row r="25" spans="1:14">
      <c r="A25" s="8" t="s">
        <v>166</v>
      </c>
      <c r="B25" s="155"/>
      <c r="C25" s="155">
        <v>0.13700000000000001</v>
      </c>
      <c r="D25" s="155"/>
    </row>
    <row r="26" spans="1:14">
      <c r="A26" s="8" t="s">
        <v>167</v>
      </c>
      <c r="B26" s="132"/>
      <c r="C26" s="132">
        <v>6.4999999999999997E-3</v>
      </c>
      <c r="D26" s="132"/>
    </row>
    <row r="27" spans="1:14">
      <c r="A27" s="8" t="s">
        <v>168</v>
      </c>
    </row>
    <row r="28" spans="1:14">
      <c r="A28" s="8"/>
    </row>
    <row r="29" spans="1:14">
      <c r="A29" s="156" t="s">
        <v>201</v>
      </c>
      <c r="C29" s="43">
        <v>0.03</v>
      </c>
      <c r="D29" s="43"/>
    </row>
    <row r="30" spans="1:14">
      <c r="A30" s="8"/>
    </row>
    <row r="32" spans="1:14" ht="15">
      <c r="A32" s="311" t="s">
        <v>161</v>
      </c>
      <c r="B32" s="313" t="s">
        <v>138</v>
      </c>
      <c r="C32" s="306" t="s">
        <v>138</v>
      </c>
      <c r="D32" s="306"/>
      <c r="E32" s="306"/>
      <c r="F32" s="306"/>
      <c r="G32" s="306"/>
      <c r="H32" s="306"/>
      <c r="I32" s="306"/>
      <c r="J32" s="306"/>
      <c r="K32" s="306"/>
      <c r="L32" s="306"/>
      <c r="M32" s="306"/>
      <c r="N32" s="306"/>
    </row>
    <row r="33" spans="1:15" ht="15" customHeight="1">
      <c r="A33" s="312"/>
      <c r="B33" s="314"/>
      <c r="C33" s="196" t="str">
        <f>COVER!$B$12</f>
        <v>2013 - 2014</v>
      </c>
      <c r="D33" s="195" t="s">
        <v>13</v>
      </c>
      <c r="E33" s="10" t="str">
        <f>COVER!$B$13</f>
        <v>2014 - 2015</v>
      </c>
      <c r="F33" s="174" t="s">
        <v>13</v>
      </c>
      <c r="G33" s="10" t="str">
        <f>COVER!$B$14</f>
        <v>2015 - 2016</v>
      </c>
      <c r="H33" s="174" t="s">
        <v>13</v>
      </c>
      <c r="I33" s="10" t="str">
        <f>COVER!$B$15</f>
        <v>2016 - 2017</v>
      </c>
      <c r="J33" s="174" t="s">
        <v>13</v>
      </c>
      <c r="K33" s="10" t="str">
        <f>COVER!$B$16</f>
        <v>2017 - 2018</v>
      </c>
      <c r="L33" s="174" t="s">
        <v>13</v>
      </c>
      <c r="M33" s="10" t="str">
        <f>COVER!$B$17</f>
        <v>2018 - 2019</v>
      </c>
      <c r="N33" s="174" t="s">
        <v>13</v>
      </c>
    </row>
    <row r="34" spans="1:15">
      <c r="A34" s="153"/>
      <c r="C34" s="197"/>
      <c r="D34" s="12"/>
      <c r="E34" s="12"/>
      <c r="F34" s="12"/>
      <c r="G34" s="12"/>
      <c r="H34" s="12"/>
      <c r="I34" s="12"/>
      <c r="J34" s="12"/>
      <c r="K34" s="12"/>
      <c r="L34" s="12"/>
      <c r="M34" s="12"/>
    </row>
    <row r="35" spans="1:15">
      <c r="A35" s="233"/>
      <c r="B35" s="26" t="s">
        <v>146</v>
      </c>
      <c r="C35" s="198">
        <f>SUM(C37,C51)</f>
        <v>320796</v>
      </c>
      <c r="D35" s="175">
        <f t="shared" ref="D35:N35" si="0">SUM(D37,D51)</f>
        <v>48763.681999999993</v>
      </c>
      <c r="E35" s="175">
        <f t="shared" si="0"/>
        <v>330419.88</v>
      </c>
      <c r="F35" s="175">
        <f t="shared" si="0"/>
        <v>48183.904999999999</v>
      </c>
      <c r="G35" s="175">
        <f t="shared" si="0"/>
        <v>340332.47640000004</v>
      </c>
      <c r="H35" s="175">
        <f t="shared" si="0"/>
        <v>48158.890999999996</v>
      </c>
      <c r="I35" s="175">
        <f t="shared" si="0"/>
        <v>350542.45069199998</v>
      </c>
      <c r="J35" s="175">
        <f t="shared" si="0"/>
        <v>49730.218999999997</v>
      </c>
      <c r="K35" s="175">
        <f t="shared" si="0"/>
        <v>361058.72421275999</v>
      </c>
      <c r="L35" s="175">
        <f t="shared" si="0"/>
        <v>48052.120999999999</v>
      </c>
      <c r="M35" s="175">
        <f t="shared" si="0"/>
        <v>347457.52439337422</v>
      </c>
      <c r="N35" s="175">
        <f t="shared" si="0"/>
        <v>47937.979999999996</v>
      </c>
      <c r="O35" s="152"/>
    </row>
    <row r="36" spans="1:15">
      <c r="A36" s="233"/>
      <c r="C36" s="199"/>
      <c r="D36" s="130"/>
      <c r="E36" s="130"/>
      <c r="F36" s="130"/>
      <c r="G36" s="130"/>
      <c r="H36" s="130"/>
      <c r="I36" s="130"/>
      <c r="J36" s="130"/>
      <c r="K36" s="130"/>
      <c r="L36" s="130"/>
      <c r="M36" s="130"/>
      <c r="N36" s="252"/>
      <c r="O36" s="152"/>
    </row>
    <row r="37" spans="1:15">
      <c r="A37" s="233" t="s">
        <v>179</v>
      </c>
      <c r="B37" s="102" t="s">
        <v>147</v>
      </c>
      <c r="C37" s="200">
        <f>SUM(C43,C49)</f>
        <v>171942</v>
      </c>
      <c r="D37" s="176">
        <f t="shared" ref="D37:N37" si="1">SUM(D43,D49)</f>
        <v>47385.685999999994</v>
      </c>
      <c r="E37" s="176">
        <f t="shared" si="1"/>
        <v>177100.26</v>
      </c>
      <c r="F37" s="176">
        <f t="shared" si="1"/>
        <v>47157.148999999998</v>
      </c>
      <c r="G37" s="176">
        <f t="shared" si="1"/>
        <v>182413.2678</v>
      </c>
      <c r="H37" s="176">
        <f t="shared" si="1"/>
        <v>47132.134999999995</v>
      </c>
      <c r="I37" s="176">
        <f t="shared" si="1"/>
        <v>187885.66583399998</v>
      </c>
      <c r="J37" s="176">
        <f t="shared" si="1"/>
        <v>47170.792999999998</v>
      </c>
      <c r="K37" s="176">
        <f t="shared" si="1"/>
        <v>193522.23580901997</v>
      </c>
      <c r="L37" s="176">
        <f t="shared" si="1"/>
        <v>47168.519</v>
      </c>
      <c r="M37" s="176">
        <f t="shared" si="1"/>
        <v>198603.52439337419</v>
      </c>
      <c r="N37" s="176">
        <f t="shared" si="1"/>
        <v>47110.531999999999</v>
      </c>
      <c r="O37" s="152"/>
    </row>
    <row r="38" spans="1:15">
      <c r="A38" s="233"/>
      <c r="C38" s="199"/>
      <c r="D38" s="130"/>
      <c r="E38" s="130"/>
      <c r="F38" s="130"/>
      <c r="G38" s="130"/>
      <c r="H38" s="130"/>
      <c r="I38" s="130"/>
      <c r="J38" s="130"/>
      <c r="K38" s="130"/>
      <c r="L38" s="130"/>
      <c r="M38" s="130"/>
      <c r="N38" s="223"/>
      <c r="O38" s="152"/>
    </row>
    <row r="39" spans="1:15">
      <c r="A39" s="233" t="s">
        <v>179</v>
      </c>
      <c r="B39" s="186" t="s">
        <v>170</v>
      </c>
      <c r="C39" s="231">
        <v>50000</v>
      </c>
      <c r="D39" s="255">
        <v>234</v>
      </c>
      <c r="E39" s="232">
        <f>C39*(1+$C$29)</f>
        <v>51500</v>
      </c>
      <c r="F39" s="255">
        <v>234</v>
      </c>
      <c r="G39" s="232">
        <f>E39*(1+$C$29)</f>
        <v>53045</v>
      </c>
      <c r="H39" s="255">
        <v>234</v>
      </c>
      <c r="I39" s="232">
        <f>G39*(1+$C$29)</f>
        <v>54636.35</v>
      </c>
      <c r="J39" s="255">
        <v>234</v>
      </c>
      <c r="K39" s="232">
        <f>I39*(1+$C$29)</f>
        <v>56275.440499999997</v>
      </c>
      <c r="L39" s="255">
        <v>234</v>
      </c>
      <c r="M39" s="232">
        <f>K39*(1+$C$29)</f>
        <v>57963.703714999996</v>
      </c>
      <c r="N39" s="255">
        <v>234</v>
      </c>
      <c r="O39" s="152"/>
    </row>
    <row r="40" spans="1:15">
      <c r="A40" s="233" t="s">
        <v>179</v>
      </c>
      <c r="B40" s="186" t="s">
        <v>169</v>
      </c>
      <c r="C40" s="231">
        <v>70000</v>
      </c>
      <c r="D40" s="255">
        <v>34000</v>
      </c>
      <c r="E40" s="232">
        <f>C40*(1+$C$29)</f>
        <v>72100</v>
      </c>
      <c r="F40" s="255">
        <v>34000</v>
      </c>
      <c r="G40" s="232">
        <f>E40*(1+$C$29)</f>
        <v>74263</v>
      </c>
      <c r="H40" s="255">
        <v>34000</v>
      </c>
      <c r="I40" s="232">
        <f>G40*(1+$C$29)</f>
        <v>76490.89</v>
      </c>
      <c r="J40" s="255">
        <v>34000</v>
      </c>
      <c r="K40" s="232">
        <f>I40*(1+$C$29)</f>
        <v>78785.616699999999</v>
      </c>
      <c r="L40" s="255">
        <v>34000</v>
      </c>
      <c r="M40" s="232">
        <f>K40*(1+$C$29)</f>
        <v>81149.185201</v>
      </c>
      <c r="N40" s="255">
        <v>34000</v>
      </c>
      <c r="O40" s="152"/>
    </row>
    <row r="41" spans="1:15">
      <c r="A41" s="233"/>
      <c r="B41" t="s">
        <v>171</v>
      </c>
      <c r="C41" s="199">
        <f>SUM(C39:C40)</f>
        <v>120000</v>
      </c>
      <c r="D41" s="130">
        <f t="shared" ref="D41:N41" si="2">SUM(D39:D40)</f>
        <v>34234</v>
      </c>
      <c r="E41" s="130">
        <f t="shared" si="2"/>
        <v>123600</v>
      </c>
      <c r="F41" s="130">
        <f t="shared" si="2"/>
        <v>34234</v>
      </c>
      <c r="G41" s="130">
        <f t="shared" si="2"/>
        <v>127308</v>
      </c>
      <c r="H41" s="130">
        <f t="shared" si="2"/>
        <v>34234</v>
      </c>
      <c r="I41" s="130">
        <f t="shared" si="2"/>
        <v>131127.24</v>
      </c>
      <c r="J41" s="130">
        <f t="shared" si="2"/>
        <v>34234</v>
      </c>
      <c r="K41" s="130">
        <f t="shared" si="2"/>
        <v>135061.05719999998</v>
      </c>
      <c r="L41" s="130">
        <f t="shared" si="2"/>
        <v>34234</v>
      </c>
      <c r="M41" s="130">
        <f t="shared" si="2"/>
        <v>139112.888916</v>
      </c>
      <c r="N41" s="130">
        <f t="shared" si="2"/>
        <v>34234</v>
      </c>
      <c r="O41" s="152"/>
    </row>
    <row r="42" spans="1:15">
      <c r="A42" s="233"/>
      <c r="B42" s="19" t="s">
        <v>164</v>
      </c>
      <c r="C42" s="199">
        <f>C41*$C$24</f>
        <v>45120</v>
      </c>
      <c r="D42" s="130">
        <f t="shared" ref="D42:N42" si="3">D41*$C$24</f>
        <v>12871.984</v>
      </c>
      <c r="E42" s="130">
        <f t="shared" si="3"/>
        <v>46473.599999999999</v>
      </c>
      <c r="F42" s="130">
        <f t="shared" si="3"/>
        <v>12871.984</v>
      </c>
      <c r="G42" s="130">
        <f t="shared" si="3"/>
        <v>47867.807999999997</v>
      </c>
      <c r="H42" s="130">
        <f t="shared" si="3"/>
        <v>12871.984</v>
      </c>
      <c r="I42" s="130">
        <f t="shared" si="3"/>
        <v>49303.842239999998</v>
      </c>
      <c r="J42" s="130">
        <f t="shared" si="3"/>
        <v>12871.984</v>
      </c>
      <c r="K42" s="130">
        <f t="shared" si="3"/>
        <v>50782.957507199993</v>
      </c>
      <c r="L42" s="130">
        <f t="shared" si="3"/>
        <v>12871.984</v>
      </c>
      <c r="M42" s="130">
        <f t="shared" si="3"/>
        <v>52306.446232415998</v>
      </c>
      <c r="N42" s="130">
        <f t="shared" si="3"/>
        <v>12871.984</v>
      </c>
      <c r="O42" s="152"/>
    </row>
    <row r="43" spans="1:15">
      <c r="A43" s="233"/>
      <c r="B43" s="36" t="s">
        <v>172</v>
      </c>
      <c r="C43" s="199">
        <f>SUM(C41:C42)</f>
        <v>165120</v>
      </c>
      <c r="D43" s="130">
        <f t="shared" ref="D43:N43" si="4">SUM(D41:D42)</f>
        <v>47105.983999999997</v>
      </c>
      <c r="E43" s="130">
        <f t="shared" si="4"/>
        <v>170073.60000000001</v>
      </c>
      <c r="F43" s="130">
        <f t="shared" si="4"/>
        <v>47105.983999999997</v>
      </c>
      <c r="G43" s="130">
        <f t="shared" si="4"/>
        <v>175175.80799999999</v>
      </c>
      <c r="H43" s="130">
        <f t="shared" si="4"/>
        <v>47105.983999999997</v>
      </c>
      <c r="I43" s="130">
        <f t="shared" si="4"/>
        <v>180431.08223999999</v>
      </c>
      <c r="J43" s="130">
        <f t="shared" si="4"/>
        <v>47105.983999999997</v>
      </c>
      <c r="K43" s="130">
        <f t="shared" si="4"/>
        <v>185844.01470719997</v>
      </c>
      <c r="L43" s="130">
        <f t="shared" si="4"/>
        <v>47105.983999999997</v>
      </c>
      <c r="M43" s="130">
        <f t="shared" si="4"/>
        <v>191419.33514841599</v>
      </c>
      <c r="N43" s="130">
        <f t="shared" si="4"/>
        <v>47105.983999999997</v>
      </c>
      <c r="O43" s="152"/>
    </row>
    <row r="44" spans="1:15">
      <c r="A44" s="233"/>
      <c r="C44" s="199"/>
      <c r="D44" s="130"/>
      <c r="E44" s="130"/>
      <c r="F44" s="130"/>
      <c r="G44" s="130"/>
      <c r="H44" s="130"/>
      <c r="I44" s="130"/>
      <c r="J44" s="130"/>
      <c r="K44" s="130"/>
      <c r="L44" s="130"/>
      <c r="M44" s="130"/>
      <c r="N44" s="223"/>
      <c r="O44" s="152"/>
    </row>
    <row r="45" spans="1:15">
      <c r="A45" s="233" t="s">
        <v>179</v>
      </c>
      <c r="B45" s="186" t="s">
        <v>148</v>
      </c>
      <c r="C45" s="231">
        <v>2000</v>
      </c>
      <c r="D45" s="255">
        <v>123</v>
      </c>
      <c r="E45" s="232">
        <f>C45*(1+$C$29)</f>
        <v>2060</v>
      </c>
      <c r="F45" s="255">
        <v>22</v>
      </c>
      <c r="G45" s="232">
        <f>E45*(1+$C$29)</f>
        <v>2121.8000000000002</v>
      </c>
      <c r="H45" s="255">
        <v>23</v>
      </c>
      <c r="I45" s="232">
        <f>G45*(1+$C$29)</f>
        <v>2185.4540000000002</v>
      </c>
      <c r="J45" s="255">
        <v>23</v>
      </c>
      <c r="K45" s="232">
        <f>I45*(1+$C$29)</f>
        <v>2251.0176200000001</v>
      </c>
      <c r="L45" s="255">
        <v>33</v>
      </c>
      <c r="M45" s="232">
        <f>K45*(1+$C$29)</f>
        <v>2318.5481486000003</v>
      </c>
      <c r="N45" s="257">
        <v>2</v>
      </c>
      <c r="O45" s="152"/>
    </row>
    <row r="46" spans="1:15">
      <c r="A46" s="233" t="s">
        <v>179</v>
      </c>
      <c r="B46" s="186" t="s">
        <v>148</v>
      </c>
      <c r="C46" s="231">
        <v>4000</v>
      </c>
      <c r="D46" s="255">
        <v>123</v>
      </c>
      <c r="E46" s="232">
        <f>C46*(1+$C$29)</f>
        <v>4120</v>
      </c>
      <c r="F46" s="255">
        <v>23</v>
      </c>
      <c r="G46" s="232">
        <f>E46*(1+$C$29)</f>
        <v>4243.6000000000004</v>
      </c>
      <c r="H46" s="255"/>
      <c r="I46" s="232">
        <f>G46*(1+$C$29)</f>
        <v>4370.9080000000004</v>
      </c>
      <c r="J46" s="255">
        <v>34</v>
      </c>
      <c r="K46" s="232">
        <f>I46*(1+$C$29)</f>
        <v>4502.0352400000002</v>
      </c>
      <c r="L46" s="255">
        <v>22</v>
      </c>
      <c r="M46" s="232">
        <v>4000</v>
      </c>
      <c r="N46" s="257">
        <v>2</v>
      </c>
      <c r="O46" s="152"/>
    </row>
    <row r="47" spans="1:15">
      <c r="A47" s="233"/>
      <c r="B47" t="s">
        <v>171</v>
      </c>
      <c r="C47" s="199">
        <f>SUM(C45:C46)</f>
        <v>6000</v>
      </c>
      <c r="D47" s="130">
        <f t="shared" ref="D47:N47" si="5">SUM(D45:D46)</f>
        <v>246</v>
      </c>
      <c r="E47" s="130">
        <f t="shared" si="5"/>
        <v>6180</v>
      </c>
      <c r="F47" s="130">
        <f t="shared" si="5"/>
        <v>45</v>
      </c>
      <c r="G47" s="130">
        <f t="shared" si="5"/>
        <v>6365.4000000000005</v>
      </c>
      <c r="H47" s="130">
        <f t="shared" si="5"/>
        <v>23</v>
      </c>
      <c r="I47" s="130">
        <f t="shared" si="5"/>
        <v>6556.362000000001</v>
      </c>
      <c r="J47" s="130">
        <f t="shared" si="5"/>
        <v>57</v>
      </c>
      <c r="K47" s="130">
        <f t="shared" si="5"/>
        <v>6753.0528599999998</v>
      </c>
      <c r="L47" s="130">
        <f t="shared" si="5"/>
        <v>55</v>
      </c>
      <c r="M47" s="130">
        <f t="shared" si="5"/>
        <v>6318.5481486000008</v>
      </c>
      <c r="N47" s="130">
        <f t="shared" si="5"/>
        <v>4</v>
      </c>
      <c r="O47" s="152"/>
    </row>
    <row r="48" spans="1:15">
      <c r="A48" s="233"/>
      <c r="B48" s="19" t="s">
        <v>164</v>
      </c>
      <c r="C48" s="199">
        <f>C47*$C$25</f>
        <v>822.00000000000011</v>
      </c>
      <c r="D48" s="130">
        <f t="shared" ref="D48:N48" si="6">D47*$C$25</f>
        <v>33.702000000000005</v>
      </c>
      <c r="E48" s="130">
        <f t="shared" si="6"/>
        <v>846.66000000000008</v>
      </c>
      <c r="F48" s="130">
        <f t="shared" si="6"/>
        <v>6.1650000000000009</v>
      </c>
      <c r="G48" s="130">
        <f t="shared" si="6"/>
        <v>872.05980000000011</v>
      </c>
      <c r="H48" s="130">
        <f t="shared" si="6"/>
        <v>3.1510000000000002</v>
      </c>
      <c r="I48" s="130">
        <f t="shared" si="6"/>
        <v>898.22159400000021</v>
      </c>
      <c r="J48" s="130">
        <f t="shared" si="6"/>
        <v>7.8090000000000011</v>
      </c>
      <c r="K48" s="130">
        <f t="shared" si="6"/>
        <v>925.16824182000005</v>
      </c>
      <c r="L48" s="130">
        <f t="shared" si="6"/>
        <v>7.5350000000000001</v>
      </c>
      <c r="M48" s="130">
        <f t="shared" si="6"/>
        <v>865.64109635820023</v>
      </c>
      <c r="N48" s="130">
        <f t="shared" si="6"/>
        <v>0.54800000000000004</v>
      </c>
      <c r="O48" s="152"/>
    </row>
    <row r="49" spans="1:15">
      <c r="A49" s="233"/>
      <c r="B49" s="36" t="s">
        <v>172</v>
      </c>
      <c r="C49" s="199">
        <f>SUM(C47:C48)</f>
        <v>6822</v>
      </c>
      <c r="D49" s="130">
        <f t="shared" ref="D49:N49" si="7">SUM(D47:D48)</f>
        <v>279.702</v>
      </c>
      <c r="E49" s="130">
        <f t="shared" si="7"/>
        <v>7026.66</v>
      </c>
      <c r="F49" s="130">
        <f t="shared" si="7"/>
        <v>51.164999999999999</v>
      </c>
      <c r="G49" s="130">
        <f t="shared" si="7"/>
        <v>7237.4598000000005</v>
      </c>
      <c r="H49" s="130">
        <f t="shared" si="7"/>
        <v>26.151</v>
      </c>
      <c r="I49" s="130">
        <f t="shared" si="7"/>
        <v>7454.5835940000015</v>
      </c>
      <c r="J49" s="130">
        <f t="shared" si="7"/>
        <v>64.808999999999997</v>
      </c>
      <c r="K49" s="130">
        <f t="shared" si="7"/>
        <v>7678.2211018199996</v>
      </c>
      <c r="L49" s="130">
        <f t="shared" si="7"/>
        <v>62.534999999999997</v>
      </c>
      <c r="M49" s="130">
        <f t="shared" si="7"/>
        <v>7184.189244958201</v>
      </c>
      <c r="N49" s="130">
        <f t="shared" si="7"/>
        <v>4.548</v>
      </c>
      <c r="O49" s="152"/>
    </row>
    <row r="50" spans="1:15">
      <c r="A50" s="233"/>
      <c r="C50" s="199"/>
      <c r="D50" s="130"/>
      <c r="E50" s="130"/>
      <c r="F50" s="130"/>
      <c r="G50" s="130"/>
      <c r="H50" s="130"/>
      <c r="I50" s="130"/>
      <c r="J50" s="130"/>
      <c r="K50" s="130"/>
      <c r="L50" s="130"/>
      <c r="M50" s="130"/>
      <c r="N50" s="223"/>
      <c r="O50" s="152"/>
    </row>
    <row r="51" spans="1:15">
      <c r="A51" s="233"/>
      <c r="B51" s="102" t="s">
        <v>149</v>
      </c>
      <c r="C51" s="200">
        <f>SUM(C57,C63)</f>
        <v>148854</v>
      </c>
      <c r="D51" s="176">
        <f t="shared" ref="D51:N51" si="8">SUM(D57,D63)</f>
        <v>1377.9960000000001</v>
      </c>
      <c r="E51" s="176">
        <f t="shared" si="8"/>
        <v>153319.62</v>
      </c>
      <c r="F51" s="176">
        <f t="shared" si="8"/>
        <v>1026.7560000000001</v>
      </c>
      <c r="G51" s="176">
        <f t="shared" si="8"/>
        <v>157919.20860000001</v>
      </c>
      <c r="H51" s="176">
        <f t="shared" si="8"/>
        <v>1026.7560000000001</v>
      </c>
      <c r="I51" s="176">
        <f t="shared" si="8"/>
        <v>162656.784858</v>
      </c>
      <c r="J51" s="176">
        <f t="shared" si="8"/>
        <v>2559.4259999999999</v>
      </c>
      <c r="K51" s="176">
        <f t="shared" si="8"/>
        <v>167536.48840373999</v>
      </c>
      <c r="L51" s="176">
        <f t="shared" si="8"/>
        <v>883.60199999999998</v>
      </c>
      <c r="M51" s="176">
        <f t="shared" si="8"/>
        <v>148854</v>
      </c>
      <c r="N51" s="176">
        <f t="shared" si="8"/>
        <v>827.44800000000009</v>
      </c>
      <c r="O51" s="152"/>
    </row>
    <row r="52" spans="1:15">
      <c r="A52" s="233"/>
      <c r="C52" s="199"/>
      <c r="D52" s="130"/>
      <c r="E52" s="130"/>
      <c r="F52" s="130"/>
      <c r="G52" s="130"/>
      <c r="H52" s="130"/>
      <c r="I52" s="130"/>
      <c r="J52" s="130"/>
      <c r="K52" s="130"/>
      <c r="L52" s="130"/>
      <c r="M52" s="130"/>
      <c r="N52" s="223"/>
      <c r="O52" s="152"/>
    </row>
    <row r="53" spans="1:15">
      <c r="A53" s="233" t="s">
        <v>179</v>
      </c>
      <c r="B53" s="186" t="s">
        <v>150</v>
      </c>
      <c r="C53" s="231">
        <v>50000</v>
      </c>
      <c r="D53" s="255">
        <v>435</v>
      </c>
      <c r="E53" s="232">
        <f>C53*(1+$C$29)</f>
        <v>51500</v>
      </c>
      <c r="F53" s="255">
        <v>345</v>
      </c>
      <c r="G53" s="232">
        <f>E53*(1+$C$29)</f>
        <v>53045</v>
      </c>
      <c r="H53" s="255">
        <v>345</v>
      </c>
      <c r="I53" s="232">
        <f>G53*(1+$C$29)</f>
        <v>54636.35</v>
      </c>
      <c r="J53" s="255">
        <v>678</v>
      </c>
      <c r="K53" s="232">
        <f>I53*(1+$C$29)</f>
        <v>56275.440499999997</v>
      </c>
      <c r="L53" s="255">
        <v>6</v>
      </c>
      <c r="M53" s="232">
        <v>50000</v>
      </c>
      <c r="N53" s="255">
        <v>66</v>
      </c>
      <c r="O53" s="152"/>
    </row>
    <row r="54" spans="1:15">
      <c r="A54" s="233" t="s">
        <v>179</v>
      </c>
      <c r="B54" s="186" t="s">
        <v>150</v>
      </c>
      <c r="C54" s="231">
        <v>40000</v>
      </c>
      <c r="D54" s="255">
        <v>345</v>
      </c>
      <c r="E54" s="232">
        <f>C54*(1+$C$29)</f>
        <v>41200</v>
      </c>
      <c r="F54" s="255">
        <v>345</v>
      </c>
      <c r="G54" s="232">
        <f>E54*(1+$C$29)</f>
        <v>42436</v>
      </c>
      <c r="H54" s="255">
        <v>345</v>
      </c>
      <c r="I54" s="232">
        <f>G54*(1+$C$29)</f>
        <v>43709.08</v>
      </c>
      <c r="J54" s="255">
        <v>678</v>
      </c>
      <c r="K54" s="232">
        <f>I54*(1+$C$29)</f>
        <v>45020.352400000003</v>
      </c>
      <c r="L54" s="255">
        <v>66</v>
      </c>
      <c r="M54" s="232">
        <v>40000</v>
      </c>
      <c r="N54" s="255">
        <v>66</v>
      </c>
      <c r="O54" s="152"/>
    </row>
    <row r="55" spans="1:15">
      <c r="A55" s="233"/>
      <c r="B55" t="s">
        <v>171</v>
      </c>
      <c r="C55" s="199">
        <f>SUM(C53:C54)</f>
        <v>90000</v>
      </c>
      <c r="D55" s="130">
        <f t="shared" ref="D55:N55" si="9">SUM(D53:D54)</f>
        <v>780</v>
      </c>
      <c r="E55" s="130">
        <f t="shared" si="9"/>
        <v>92700</v>
      </c>
      <c r="F55" s="130">
        <f t="shared" si="9"/>
        <v>690</v>
      </c>
      <c r="G55" s="130">
        <f t="shared" si="9"/>
        <v>95481</v>
      </c>
      <c r="H55" s="130">
        <f t="shared" si="9"/>
        <v>690</v>
      </c>
      <c r="I55" s="130">
        <f t="shared" si="9"/>
        <v>98345.43</v>
      </c>
      <c r="J55" s="130">
        <f t="shared" si="9"/>
        <v>1356</v>
      </c>
      <c r="K55" s="130">
        <f t="shared" si="9"/>
        <v>101295.7929</v>
      </c>
      <c r="L55" s="130">
        <f t="shared" si="9"/>
        <v>72</v>
      </c>
      <c r="M55" s="130">
        <f t="shared" si="9"/>
        <v>90000</v>
      </c>
      <c r="N55" s="130">
        <f t="shared" si="9"/>
        <v>132</v>
      </c>
      <c r="O55" s="152"/>
    </row>
    <row r="56" spans="1:15">
      <c r="A56" s="233"/>
      <c r="B56" s="19" t="s">
        <v>164</v>
      </c>
      <c r="C56" s="199">
        <f>C55*$C$24</f>
        <v>33840</v>
      </c>
      <c r="D56" s="130">
        <f t="shared" ref="D56:N56" si="10">D55*$C$24</f>
        <v>293.27999999999997</v>
      </c>
      <c r="E56" s="130">
        <f t="shared" si="10"/>
        <v>34855.199999999997</v>
      </c>
      <c r="F56" s="130">
        <f t="shared" si="10"/>
        <v>259.44</v>
      </c>
      <c r="G56" s="130">
        <f t="shared" si="10"/>
        <v>35900.856</v>
      </c>
      <c r="H56" s="130">
        <f t="shared" si="10"/>
        <v>259.44</v>
      </c>
      <c r="I56" s="130">
        <f t="shared" si="10"/>
        <v>36977.881679999999</v>
      </c>
      <c r="J56" s="130">
        <f t="shared" si="10"/>
        <v>509.85599999999999</v>
      </c>
      <c r="K56" s="130">
        <f t="shared" si="10"/>
        <v>38087.218130399997</v>
      </c>
      <c r="L56" s="130">
        <f t="shared" si="10"/>
        <v>27.071999999999999</v>
      </c>
      <c r="M56" s="130">
        <f t="shared" si="10"/>
        <v>33840</v>
      </c>
      <c r="N56" s="130">
        <f t="shared" si="10"/>
        <v>49.631999999999998</v>
      </c>
      <c r="O56" s="152"/>
    </row>
    <row r="57" spans="1:15" ht="13.5" customHeight="1">
      <c r="A57" s="233"/>
      <c r="B57" s="36" t="s">
        <v>172</v>
      </c>
      <c r="C57" s="199">
        <f>SUM(C55:C56)</f>
        <v>123840</v>
      </c>
      <c r="D57" s="130">
        <f t="shared" ref="D57:N57" si="11">SUM(D55:D56)</f>
        <v>1073.28</v>
      </c>
      <c r="E57" s="130">
        <f t="shared" si="11"/>
        <v>127555.2</v>
      </c>
      <c r="F57" s="130">
        <f t="shared" si="11"/>
        <v>949.44</v>
      </c>
      <c r="G57" s="130">
        <f t="shared" si="11"/>
        <v>131381.856</v>
      </c>
      <c r="H57" s="130">
        <f t="shared" si="11"/>
        <v>949.44</v>
      </c>
      <c r="I57" s="130">
        <f t="shared" si="11"/>
        <v>135323.31167999998</v>
      </c>
      <c r="J57" s="130">
        <f t="shared" si="11"/>
        <v>1865.856</v>
      </c>
      <c r="K57" s="130">
        <f t="shared" si="11"/>
        <v>139383.0110304</v>
      </c>
      <c r="L57" s="130">
        <f t="shared" si="11"/>
        <v>99.072000000000003</v>
      </c>
      <c r="M57" s="130">
        <f t="shared" si="11"/>
        <v>123840</v>
      </c>
      <c r="N57" s="130">
        <f t="shared" si="11"/>
        <v>181.63200000000001</v>
      </c>
      <c r="O57" s="152"/>
    </row>
    <row r="58" spans="1:15">
      <c r="A58" s="233"/>
      <c r="B58" s="36"/>
      <c r="C58" s="199"/>
      <c r="D58" s="130"/>
      <c r="E58" s="130"/>
      <c r="F58" s="130"/>
      <c r="G58" s="130"/>
      <c r="H58" s="130"/>
      <c r="I58" s="130"/>
      <c r="J58" s="130"/>
      <c r="K58" s="130"/>
      <c r="L58" s="130"/>
      <c r="M58" s="130"/>
      <c r="N58" s="223"/>
      <c r="O58" s="152"/>
    </row>
    <row r="59" spans="1:15">
      <c r="A59" s="233" t="s">
        <v>179</v>
      </c>
      <c r="B59" s="186" t="s">
        <v>151</v>
      </c>
      <c r="C59" s="231">
        <v>12000</v>
      </c>
      <c r="D59" s="255">
        <v>234</v>
      </c>
      <c r="E59" s="232">
        <f>C59*(1+$C$29)</f>
        <v>12360</v>
      </c>
      <c r="F59" s="255">
        <v>34</v>
      </c>
      <c r="G59" s="232">
        <f>E59*(1+$C$29)</f>
        <v>12730.800000000001</v>
      </c>
      <c r="H59" s="255">
        <v>34</v>
      </c>
      <c r="I59" s="232">
        <f>G59*(1+$C$29)</f>
        <v>13112.724000000002</v>
      </c>
      <c r="J59" s="255">
        <v>555</v>
      </c>
      <c r="K59" s="232">
        <f>I59*(1+$C$29)</f>
        <v>13506.105720000003</v>
      </c>
      <c r="L59" s="255">
        <v>345</v>
      </c>
      <c r="M59" s="232">
        <v>12000</v>
      </c>
      <c r="N59" s="255">
        <v>34</v>
      </c>
      <c r="O59" s="152"/>
    </row>
    <row r="60" spans="1:15">
      <c r="A60" s="233" t="s">
        <v>179</v>
      </c>
      <c r="B60" s="186" t="s">
        <v>151</v>
      </c>
      <c r="C60" s="231">
        <v>10000</v>
      </c>
      <c r="D60" s="255">
        <v>34</v>
      </c>
      <c r="E60" s="232">
        <f>C60*(1+$C$29)</f>
        <v>10300</v>
      </c>
      <c r="F60" s="255">
        <v>34</v>
      </c>
      <c r="G60" s="232">
        <f>E60*(1+$C$29)</f>
        <v>10609</v>
      </c>
      <c r="H60" s="255">
        <v>34</v>
      </c>
      <c r="I60" s="232">
        <f>G60*(1+$C$29)</f>
        <v>10927.27</v>
      </c>
      <c r="J60" s="255">
        <v>55</v>
      </c>
      <c r="K60" s="232">
        <f>I60*(1+$C$29)</f>
        <v>11255.088100000001</v>
      </c>
      <c r="L60" s="255">
        <v>345</v>
      </c>
      <c r="M60" s="232">
        <v>10000</v>
      </c>
      <c r="N60" s="255">
        <v>534</v>
      </c>
      <c r="O60" s="152"/>
    </row>
    <row r="61" spans="1:15">
      <c r="A61" s="233"/>
      <c r="B61" t="s">
        <v>171</v>
      </c>
      <c r="C61" s="199">
        <f>SUM(C59:C60)</f>
        <v>22000</v>
      </c>
      <c r="D61" s="130">
        <f t="shared" ref="D61:N61" si="12">SUM(D59:D60)</f>
        <v>268</v>
      </c>
      <c r="E61" s="130">
        <f t="shared" si="12"/>
        <v>22660</v>
      </c>
      <c r="F61" s="130">
        <f t="shared" si="12"/>
        <v>68</v>
      </c>
      <c r="G61" s="130">
        <f t="shared" si="12"/>
        <v>23339.800000000003</v>
      </c>
      <c r="H61" s="130">
        <f t="shared" si="12"/>
        <v>68</v>
      </c>
      <c r="I61" s="130">
        <f t="shared" si="12"/>
        <v>24039.994000000002</v>
      </c>
      <c r="J61" s="130">
        <f t="shared" si="12"/>
        <v>610</v>
      </c>
      <c r="K61" s="130">
        <f t="shared" si="12"/>
        <v>24761.193820000004</v>
      </c>
      <c r="L61" s="130">
        <f t="shared" si="12"/>
        <v>690</v>
      </c>
      <c r="M61" s="130">
        <f t="shared" si="12"/>
        <v>22000</v>
      </c>
      <c r="N61" s="130">
        <f t="shared" si="12"/>
        <v>568</v>
      </c>
      <c r="O61" s="152"/>
    </row>
    <row r="62" spans="1:15">
      <c r="A62" s="233"/>
      <c r="B62" s="19" t="s">
        <v>164</v>
      </c>
      <c r="C62" s="199">
        <f>C61*$C$25</f>
        <v>3014.0000000000005</v>
      </c>
      <c r="D62" s="130">
        <f t="shared" ref="D62:N62" si="13">D61*$C$25</f>
        <v>36.716000000000001</v>
      </c>
      <c r="E62" s="130">
        <f t="shared" si="13"/>
        <v>3104.42</v>
      </c>
      <c r="F62" s="130">
        <f t="shared" si="13"/>
        <v>9.3160000000000007</v>
      </c>
      <c r="G62" s="130">
        <f t="shared" si="13"/>
        <v>3197.5526000000004</v>
      </c>
      <c r="H62" s="130">
        <f t="shared" si="13"/>
        <v>9.3160000000000007</v>
      </c>
      <c r="I62" s="130">
        <f t="shared" si="13"/>
        <v>3293.4791780000005</v>
      </c>
      <c r="J62" s="130">
        <f t="shared" si="13"/>
        <v>83.570000000000007</v>
      </c>
      <c r="K62" s="130">
        <f t="shared" si="13"/>
        <v>3392.2835533400007</v>
      </c>
      <c r="L62" s="130">
        <f t="shared" si="13"/>
        <v>94.53</v>
      </c>
      <c r="M62" s="130">
        <f t="shared" si="13"/>
        <v>3014.0000000000005</v>
      </c>
      <c r="N62" s="130">
        <f t="shared" si="13"/>
        <v>77.816000000000003</v>
      </c>
      <c r="O62" s="152"/>
    </row>
    <row r="63" spans="1:15">
      <c r="A63" s="233"/>
      <c r="B63" s="36" t="s">
        <v>172</v>
      </c>
      <c r="C63" s="199">
        <f>SUM(C61:C62)</f>
        <v>25014</v>
      </c>
      <c r="D63" s="130">
        <f t="shared" ref="D63:N63" si="14">SUM(D61:D62)</f>
        <v>304.71600000000001</v>
      </c>
      <c r="E63" s="130">
        <f t="shared" si="14"/>
        <v>25764.42</v>
      </c>
      <c r="F63" s="130">
        <f t="shared" si="14"/>
        <v>77.316000000000003</v>
      </c>
      <c r="G63" s="130">
        <f t="shared" si="14"/>
        <v>26537.352600000002</v>
      </c>
      <c r="H63" s="130">
        <f t="shared" si="14"/>
        <v>77.316000000000003</v>
      </c>
      <c r="I63" s="130">
        <f t="shared" si="14"/>
        <v>27333.473178000004</v>
      </c>
      <c r="J63" s="130">
        <f t="shared" si="14"/>
        <v>693.57</v>
      </c>
      <c r="K63" s="130">
        <f t="shared" si="14"/>
        <v>28153.477373340003</v>
      </c>
      <c r="L63" s="130">
        <f t="shared" si="14"/>
        <v>784.53</v>
      </c>
      <c r="M63" s="130">
        <f t="shared" si="14"/>
        <v>25014</v>
      </c>
      <c r="N63" s="130">
        <f t="shared" si="14"/>
        <v>645.81600000000003</v>
      </c>
      <c r="O63" s="152"/>
    </row>
    <row r="64" spans="1:15">
      <c r="A64" s="233"/>
      <c r="C64" s="199"/>
      <c r="D64" s="130"/>
      <c r="E64" s="130"/>
      <c r="F64" s="130"/>
      <c r="G64" s="130"/>
      <c r="H64" s="130"/>
      <c r="I64" s="130"/>
      <c r="J64" s="130"/>
      <c r="K64" s="130"/>
      <c r="L64" s="130"/>
      <c r="M64" s="130"/>
      <c r="N64" s="223"/>
      <c r="O64" s="152"/>
    </row>
    <row r="65" spans="1:15">
      <c r="A65" s="233"/>
      <c r="B65" s="26" t="s">
        <v>152</v>
      </c>
      <c r="C65" s="198">
        <f>SUM(C66:C70)</f>
        <v>22869</v>
      </c>
      <c r="D65" s="175">
        <f>SUM(D66:D70)</f>
        <v>345</v>
      </c>
      <c r="E65" s="175">
        <f t="shared" ref="E65:N65" si="15">SUM(E66:E70)</f>
        <v>22869</v>
      </c>
      <c r="F65" s="175">
        <f t="shared" si="15"/>
        <v>378</v>
      </c>
      <c r="G65" s="175">
        <f t="shared" si="15"/>
        <v>22869</v>
      </c>
      <c r="H65" s="175">
        <f t="shared" si="15"/>
        <v>378</v>
      </c>
      <c r="I65" s="175">
        <f t="shared" si="15"/>
        <v>22869</v>
      </c>
      <c r="J65" s="175">
        <f t="shared" si="15"/>
        <v>378</v>
      </c>
      <c r="K65" s="175">
        <f t="shared" si="15"/>
        <v>22869</v>
      </c>
      <c r="L65" s="175">
        <f t="shared" si="15"/>
        <v>378</v>
      </c>
      <c r="M65" s="175">
        <f t="shared" si="15"/>
        <v>22869</v>
      </c>
      <c r="N65" s="175">
        <f t="shared" si="15"/>
        <v>378</v>
      </c>
      <c r="O65" s="152"/>
    </row>
    <row r="66" spans="1:15">
      <c r="A66" s="233" t="s">
        <v>179</v>
      </c>
      <c r="B66" s="186" t="s">
        <v>153</v>
      </c>
      <c r="C66" s="231">
        <v>2345</v>
      </c>
      <c r="D66" s="255"/>
      <c r="E66" s="232">
        <v>2345</v>
      </c>
      <c r="F66" s="255">
        <v>33</v>
      </c>
      <c r="G66" s="232">
        <v>2345</v>
      </c>
      <c r="H66" s="255">
        <v>33</v>
      </c>
      <c r="I66" s="232">
        <v>2345</v>
      </c>
      <c r="J66" s="255">
        <v>33</v>
      </c>
      <c r="K66" s="232">
        <v>2345</v>
      </c>
      <c r="L66" s="255">
        <v>33</v>
      </c>
      <c r="M66" s="232">
        <v>2345</v>
      </c>
      <c r="N66" s="255">
        <v>33</v>
      </c>
      <c r="O66" s="152"/>
    </row>
    <row r="67" spans="1:15">
      <c r="A67" s="233" t="s">
        <v>179</v>
      </c>
      <c r="B67" s="186" t="s">
        <v>154</v>
      </c>
      <c r="C67" s="231">
        <v>56</v>
      </c>
      <c r="D67" s="255"/>
      <c r="E67" s="232">
        <v>56</v>
      </c>
      <c r="F67" s="255"/>
      <c r="G67" s="232">
        <v>56</v>
      </c>
      <c r="H67" s="255"/>
      <c r="I67" s="232">
        <v>56</v>
      </c>
      <c r="J67" s="255"/>
      <c r="K67" s="232">
        <v>56</v>
      </c>
      <c r="L67" s="255"/>
      <c r="M67" s="232">
        <v>56</v>
      </c>
      <c r="N67" s="255"/>
      <c r="O67" s="152"/>
    </row>
    <row r="68" spans="1:15">
      <c r="A68" s="233" t="s">
        <v>179</v>
      </c>
      <c r="B68" s="186" t="s">
        <v>339</v>
      </c>
      <c r="C68" s="231">
        <v>20000</v>
      </c>
      <c r="D68" s="255">
        <v>345</v>
      </c>
      <c r="E68" s="232">
        <v>20000</v>
      </c>
      <c r="F68" s="255">
        <v>345</v>
      </c>
      <c r="G68" s="232">
        <v>20000</v>
      </c>
      <c r="H68" s="255">
        <v>345</v>
      </c>
      <c r="I68" s="232">
        <v>20000</v>
      </c>
      <c r="J68" s="255">
        <v>345</v>
      </c>
      <c r="K68" s="232">
        <v>20000</v>
      </c>
      <c r="L68" s="255">
        <v>345</v>
      </c>
      <c r="M68" s="232">
        <v>20000</v>
      </c>
      <c r="N68" s="255">
        <v>345</v>
      </c>
      <c r="O68" s="152"/>
    </row>
    <row r="69" spans="1:15">
      <c r="A69" s="233" t="s">
        <v>179</v>
      </c>
      <c r="B69" s="186" t="s">
        <v>155</v>
      </c>
      <c r="C69" s="231">
        <v>234</v>
      </c>
      <c r="D69" s="255"/>
      <c r="E69" s="232">
        <v>234</v>
      </c>
      <c r="F69" s="255"/>
      <c r="G69" s="232">
        <v>234</v>
      </c>
      <c r="H69" s="255"/>
      <c r="I69" s="232">
        <v>234</v>
      </c>
      <c r="J69" s="255"/>
      <c r="K69" s="232">
        <v>234</v>
      </c>
      <c r="L69" s="255"/>
      <c r="M69" s="232">
        <v>234</v>
      </c>
      <c r="N69" s="255"/>
      <c r="O69" s="152"/>
    </row>
    <row r="70" spans="1:15">
      <c r="A70" s="233" t="s">
        <v>179</v>
      </c>
      <c r="B70" s="186" t="s">
        <v>157</v>
      </c>
      <c r="C70" s="231">
        <v>234</v>
      </c>
      <c r="D70" s="255"/>
      <c r="E70" s="232">
        <v>234</v>
      </c>
      <c r="F70" s="255"/>
      <c r="G70" s="232">
        <v>234</v>
      </c>
      <c r="H70" s="255"/>
      <c r="I70" s="232">
        <v>234</v>
      </c>
      <c r="J70" s="255"/>
      <c r="K70" s="232">
        <v>234</v>
      </c>
      <c r="L70" s="255"/>
      <c r="M70" s="232">
        <v>234</v>
      </c>
      <c r="N70" s="255"/>
      <c r="O70" s="152"/>
    </row>
    <row r="71" spans="1:15">
      <c r="A71" s="233"/>
      <c r="C71" s="199"/>
      <c r="D71" s="130"/>
      <c r="E71" s="130"/>
      <c r="F71" s="130"/>
      <c r="G71" s="130"/>
      <c r="H71" s="130"/>
      <c r="I71" s="130"/>
      <c r="J71" s="130"/>
      <c r="K71" s="130"/>
      <c r="L71" s="130"/>
      <c r="M71" s="130"/>
      <c r="N71" s="223"/>
      <c r="O71" s="152"/>
    </row>
    <row r="72" spans="1:15">
      <c r="A72" s="233"/>
      <c r="B72" s="26" t="s">
        <v>158</v>
      </c>
      <c r="C72" s="198">
        <f>SUM(C73:C75)</f>
        <v>23715</v>
      </c>
      <c r="D72" s="175">
        <f t="shared" ref="D72:N72" si="16">SUM(D73:D75)</f>
        <v>345</v>
      </c>
      <c r="E72" s="175">
        <f t="shared" si="16"/>
        <v>23715</v>
      </c>
      <c r="F72" s="175">
        <f t="shared" si="16"/>
        <v>345</v>
      </c>
      <c r="G72" s="175">
        <f t="shared" si="16"/>
        <v>23715</v>
      </c>
      <c r="H72" s="175">
        <f t="shared" si="16"/>
        <v>345</v>
      </c>
      <c r="I72" s="175">
        <f t="shared" si="16"/>
        <v>23715</v>
      </c>
      <c r="J72" s="175">
        <f t="shared" si="16"/>
        <v>345</v>
      </c>
      <c r="K72" s="175">
        <f t="shared" si="16"/>
        <v>23715</v>
      </c>
      <c r="L72" s="175">
        <f t="shared" si="16"/>
        <v>345</v>
      </c>
      <c r="M72" s="175">
        <f t="shared" si="16"/>
        <v>23715</v>
      </c>
      <c r="N72" s="175">
        <f t="shared" si="16"/>
        <v>345</v>
      </c>
      <c r="O72" s="152"/>
    </row>
    <row r="73" spans="1:15">
      <c r="A73" s="233" t="s">
        <v>179</v>
      </c>
      <c r="B73" s="186" t="s">
        <v>159</v>
      </c>
      <c r="C73" s="231">
        <v>266</v>
      </c>
      <c r="D73" s="255">
        <v>345</v>
      </c>
      <c r="E73" s="232">
        <v>266</v>
      </c>
      <c r="F73" s="255">
        <v>345</v>
      </c>
      <c r="G73" s="232">
        <v>266</v>
      </c>
      <c r="H73" s="255">
        <v>345</v>
      </c>
      <c r="I73" s="232">
        <v>266</v>
      </c>
      <c r="J73" s="255">
        <v>345</v>
      </c>
      <c r="K73" s="232">
        <v>266</v>
      </c>
      <c r="L73" s="255">
        <v>345</v>
      </c>
      <c r="M73" s="232">
        <v>266</v>
      </c>
      <c r="N73" s="255">
        <v>345</v>
      </c>
      <c r="O73" s="152"/>
    </row>
    <row r="74" spans="1:15">
      <c r="A74" s="233" t="s">
        <v>179</v>
      </c>
      <c r="B74" s="186" t="s">
        <v>173</v>
      </c>
      <c r="C74" s="231">
        <v>23424</v>
      </c>
      <c r="D74" s="255"/>
      <c r="E74" s="232">
        <v>23424</v>
      </c>
      <c r="F74" s="255"/>
      <c r="G74" s="232">
        <v>23424</v>
      </c>
      <c r="H74" s="255"/>
      <c r="I74" s="232">
        <v>23424</v>
      </c>
      <c r="J74" s="255"/>
      <c r="K74" s="232">
        <v>23424</v>
      </c>
      <c r="L74" s="255"/>
      <c r="M74" s="232">
        <v>23424</v>
      </c>
      <c r="N74" s="255"/>
      <c r="O74" s="152"/>
    </row>
    <row r="75" spans="1:15">
      <c r="A75" s="233" t="s">
        <v>179</v>
      </c>
      <c r="B75" s="186" t="s">
        <v>173</v>
      </c>
      <c r="C75" s="231">
        <v>25</v>
      </c>
      <c r="D75" s="255"/>
      <c r="E75" s="232">
        <v>25</v>
      </c>
      <c r="F75" s="255"/>
      <c r="G75" s="232">
        <v>25</v>
      </c>
      <c r="H75" s="255"/>
      <c r="I75" s="232">
        <v>25</v>
      </c>
      <c r="J75" s="255"/>
      <c r="K75" s="232">
        <v>25</v>
      </c>
      <c r="L75" s="255"/>
      <c r="M75" s="232">
        <v>25</v>
      </c>
      <c r="N75" s="255"/>
      <c r="O75" s="152"/>
    </row>
    <row r="76" spans="1:15">
      <c r="A76" s="233"/>
      <c r="C76" s="199"/>
      <c r="D76" s="130"/>
      <c r="E76" s="130"/>
      <c r="F76" s="130"/>
      <c r="G76" s="130"/>
      <c r="H76" s="130"/>
      <c r="I76" s="130"/>
      <c r="J76" s="130"/>
      <c r="K76" s="130"/>
      <c r="L76" s="130"/>
      <c r="M76" s="130"/>
      <c r="N76" s="223"/>
      <c r="O76" s="152"/>
    </row>
    <row r="77" spans="1:15">
      <c r="A77" s="233"/>
      <c r="B77" s="26" t="s">
        <v>240</v>
      </c>
      <c r="C77" s="198">
        <f>SUM(C78:C79)</f>
        <v>104000</v>
      </c>
      <c r="D77" s="175">
        <f t="shared" ref="D77:N77" si="17">SUM(D78:D79)</f>
        <v>345</v>
      </c>
      <c r="E77" s="175">
        <f t="shared" si="17"/>
        <v>40900.666666666672</v>
      </c>
      <c r="F77" s="175">
        <f t="shared" si="17"/>
        <v>345</v>
      </c>
      <c r="G77" s="175">
        <f t="shared" si="17"/>
        <v>52900.666666666672</v>
      </c>
      <c r="H77" s="175">
        <f t="shared" si="17"/>
        <v>345</v>
      </c>
      <c r="I77" s="175">
        <f t="shared" si="17"/>
        <v>53011.666666666672</v>
      </c>
      <c r="J77" s="175">
        <f t="shared" si="17"/>
        <v>345</v>
      </c>
      <c r="K77" s="175">
        <f t="shared" si="17"/>
        <v>36345</v>
      </c>
      <c r="L77" s="175">
        <f t="shared" si="17"/>
        <v>345</v>
      </c>
      <c r="M77" s="175">
        <f t="shared" si="17"/>
        <v>12345</v>
      </c>
      <c r="N77" s="175">
        <f t="shared" si="17"/>
        <v>345</v>
      </c>
      <c r="O77" s="152"/>
    </row>
    <row r="78" spans="1:15">
      <c r="A78" s="233" t="s">
        <v>179</v>
      </c>
      <c r="B78" s="186" t="s">
        <v>197</v>
      </c>
      <c r="C78" s="231">
        <f>'Capital Needs'!F23</f>
        <v>104000</v>
      </c>
      <c r="D78" s="232">
        <f>'Capital Needs'!G23</f>
        <v>0</v>
      </c>
      <c r="E78" s="232">
        <f>'Capital Needs'!H23</f>
        <v>40666.666666666672</v>
      </c>
      <c r="F78" s="232">
        <f>'Capital Needs'!I23</f>
        <v>0</v>
      </c>
      <c r="G78" s="232">
        <f>'Capital Needs'!J23</f>
        <v>52666.666666666672</v>
      </c>
      <c r="H78" s="232">
        <f>'Capital Needs'!K23</f>
        <v>0</v>
      </c>
      <c r="I78" s="232">
        <f>'Capital Needs'!L23</f>
        <v>52666.666666666672</v>
      </c>
      <c r="J78" s="232">
        <f>'Capital Needs'!M23</f>
        <v>0</v>
      </c>
      <c r="K78" s="232">
        <f>'Capital Needs'!N23</f>
        <v>36000</v>
      </c>
      <c r="L78" s="232">
        <f>'Capital Needs'!O23</f>
        <v>0</v>
      </c>
      <c r="M78" s="232">
        <f>'Capital Needs'!P23</f>
        <v>12000</v>
      </c>
      <c r="N78" s="232">
        <f>'Capital Needs'!Q23</f>
        <v>0</v>
      </c>
      <c r="O78" s="152"/>
    </row>
    <row r="79" spans="1:15">
      <c r="A79" s="233" t="s">
        <v>179</v>
      </c>
      <c r="B79" s="186" t="s">
        <v>173</v>
      </c>
      <c r="C79" s="231"/>
      <c r="D79" s="255">
        <v>345</v>
      </c>
      <c r="E79" s="232">
        <v>234</v>
      </c>
      <c r="F79" s="255">
        <v>345</v>
      </c>
      <c r="G79" s="232">
        <v>234</v>
      </c>
      <c r="H79" s="255">
        <v>345</v>
      </c>
      <c r="I79" s="232">
        <v>345</v>
      </c>
      <c r="J79" s="255">
        <v>345</v>
      </c>
      <c r="K79" s="232">
        <v>345</v>
      </c>
      <c r="L79" s="255">
        <v>345</v>
      </c>
      <c r="M79" s="232">
        <v>345</v>
      </c>
      <c r="N79" s="257">
        <v>345</v>
      </c>
      <c r="O79" s="152"/>
    </row>
    <row r="80" spans="1:15">
      <c r="A80" s="233"/>
      <c r="C80" s="199"/>
      <c r="D80" s="130"/>
      <c r="E80" s="130"/>
      <c r="F80" s="130"/>
      <c r="G80" s="130"/>
      <c r="H80" s="130"/>
      <c r="I80" s="130"/>
      <c r="J80" s="130"/>
      <c r="K80" s="130"/>
      <c r="L80" s="130"/>
      <c r="M80" s="130"/>
      <c r="N80" s="152"/>
      <c r="O80" s="152"/>
    </row>
    <row r="81" spans="1:15">
      <c r="A81" s="233"/>
      <c r="C81" s="199"/>
      <c r="D81" s="130"/>
      <c r="E81" s="130"/>
      <c r="F81" s="130"/>
      <c r="G81" s="130"/>
      <c r="H81" s="130"/>
      <c r="I81" s="130"/>
      <c r="J81" s="130"/>
      <c r="K81" s="130"/>
      <c r="L81" s="130"/>
      <c r="M81" s="130"/>
      <c r="N81" s="152"/>
      <c r="O81" s="152"/>
    </row>
    <row r="82" spans="1:15">
      <c r="A82" s="233"/>
      <c r="B82" s="26" t="s">
        <v>174</v>
      </c>
      <c r="C82" s="199">
        <f t="shared" ref="C82:N82" si="18">SUM(C35,C65,C72,C77)</f>
        <v>471380</v>
      </c>
      <c r="D82" s="130">
        <f t="shared" si="18"/>
        <v>49798.681999999993</v>
      </c>
      <c r="E82" s="130">
        <f t="shared" si="18"/>
        <v>417904.54666666669</v>
      </c>
      <c r="F82" s="130">
        <f t="shared" si="18"/>
        <v>49251.904999999999</v>
      </c>
      <c r="G82" s="130">
        <f t="shared" si="18"/>
        <v>439817.14306666673</v>
      </c>
      <c r="H82" s="130">
        <f t="shared" si="18"/>
        <v>49226.890999999996</v>
      </c>
      <c r="I82" s="130">
        <f t="shared" si="18"/>
        <v>450138.11735866667</v>
      </c>
      <c r="J82" s="130">
        <f t="shared" si="18"/>
        <v>50798.218999999997</v>
      </c>
      <c r="K82" s="130">
        <f t="shared" si="18"/>
        <v>443987.72421275999</v>
      </c>
      <c r="L82" s="130">
        <f t="shared" si="18"/>
        <v>49120.120999999999</v>
      </c>
      <c r="M82" s="130">
        <f t="shared" si="18"/>
        <v>406386.52439337422</v>
      </c>
      <c r="N82" s="130">
        <f t="shared" si="18"/>
        <v>49005.979999999996</v>
      </c>
      <c r="O82" s="152"/>
    </row>
    <row r="83" spans="1:15">
      <c r="A83" s="233"/>
      <c r="C83" s="199"/>
      <c r="D83" s="130"/>
      <c r="E83" s="130"/>
      <c r="F83" s="130"/>
      <c r="G83" s="130"/>
      <c r="H83" s="130"/>
      <c r="I83" s="130"/>
      <c r="J83" s="130"/>
      <c r="K83" s="130"/>
      <c r="L83" s="130"/>
      <c r="M83" s="130"/>
      <c r="N83" s="152"/>
      <c r="O83" s="152"/>
    </row>
    <row r="84" spans="1:15">
      <c r="A84" s="233"/>
      <c r="B84" s="26" t="s">
        <v>70</v>
      </c>
      <c r="C84" s="199"/>
      <c r="D84" s="130"/>
      <c r="E84" s="130">
        <f>'G or SpPro Revenue (per credit)'!C118</f>
        <v>286785</v>
      </c>
      <c r="F84" s="130">
        <f>'G or SpPro Revenue (per credit)'!D118</f>
        <v>137897</v>
      </c>
      <c r="G84" s="130">
        <f>'G or SpPro Revenue (per credit)'!E118</f>
        <v>633031.43250000011</v>
      </c>
      <c r="H84" s="130">
        <f>'G or SpPro Revenue (per credit)'!F118</f>
        <v>296418.75</v>
      </c>
      <c r="I84" s="130">
        <f>'G or SpPro Revenue (per credit)'!G118</f>
        <v>1040380.0826775001</v>
      </c>
      <c r="J84" s="130">
        <f>'G or SpPro Revenue (per credit)'!H118</f>
        <v>520446</v>
      </c>
      <c r="K84" s="130">
        <f>'G or SpPro Revenue (per credit)'!I118</f>
        <v>1431315.1621345426</v>
      </c>
      <c r="L84" s="130">
        <f>'G or SpPro Revenue (per credit)'!J118</f>
        <v>496323</v>
      </c>
      <c r="M84" s="130">
        <f>'G or SpPro Revenue (per credit)'!K118</f>
        <v>1627176.0979532516</v>
      </c>
      <c r="N84" s="130">
        <f>'G or SpPro Revenue (per credit)'!L118</f>
        <v>98952.030580990831</v>
      </c>
      <c r="O84" s="152"/>
    </row>
    <row r="85" spans="1:15">
      <c r="A85" s="233"/>
      <c r="C85" s="199"/>
      <c r="D85" s="130"/>
      <c r="E85" s="130"/>
      <c r="F85" s="130"/>
      <c r="G85" s="130"/>
      <c r="H85" s="130"/>
      <c r="I85" s="130"/>
      <c r="J85" s="130"/>
      <c r="K85" s="130"/>
      <c r="L85" s="130"/>
      <c r="M85" s="130"/>
      <c r="N85" s="152"/>
      <c r="O85" s="152"/>
    </row>
    <row r="86" spans="1:15">
      <c r="A86" s="233"/>
      <c r="B86" s="102" t="s">
        <v>331</v>
      </c>
      <c r="C86" s="199">
        <f>C84-C82+C95</f>
        <v>-71380</v>
      </c>
      <c r="D86" s="130">
        <f>D84-D82+C96</f>
        <v>-49298.681999999993</v>
      </c>
      <c r="E86" s="154">
        <f>E84-E82</f>
        <v>-131119.54666666669</v>
      </c>
      <c r="F86" s="154">
        <f>F84-F82</f>
        <v>88645.095000000001</v>
      </c>
      <c r="G86" s="154">
        <f t="shared" ref="G86:K86" si="19">G84-G82</f>
        <v>193214.28943333338</v>
      </c>
      <c r="H86" s="154">
        <f>H84-H82</f>
        <v>247191.859</v>
      </c>
      <c r="I86" s="154">
        <f t="shared" si="19"/>
        <v>590241.96531883348</v>
      </c>
      <c r="J86" s="154">
        <f>J84-J82</f>
        <v>469647.78100000002</v>
      </c>
      <c r="K86" s="154">
        <f t="shared" si="19"/>
        <v>987327.43792178261</v>
      </c>
      <c r="L86" s="154">
        <f>L84-L82</f>
        <v>447202.87900000002</v>
      </c>
      <c r="M86" s="154">
        <f t="shared" ref="M86" si="20">M84-M82</f>
        <v>1220789.5735598775</v>
      </c>
      <c r="N86" s="154">
        <f>N84-N82</f>
        <v>49946.050580990835</v>
      </c>
      <c r="O86" s="51"/>
    </row>
    <row r="87" spans="1:15">
      <c r="A87" s="233"/>
      <c r="B87" s="102" t="s">
        <v>163</v>
      </c>
      <c r="C87" s="202" t="s">
        <v>18</v>
      </c>
      <c r="D87" s="170" t="s">
        <v>18</v>
      </c>
      <c r="E87" s="170">
        <f t="shared" ref="E87:N87" si="21">E86/E84</f>
        <v>-0.45720503745546903</v>
      </c>
      <c r="F87" s="170">
        <f t="shared" si="21"/>
        <v>0.64283555842404116</v>
      </c>
      <c r="G87" s="170">
        <f t="shared" si="21"/>
        <v>0.3052206881264673</v>
      </c>
      <c r="H87" s="170">
        <f t="shared" si="21"/>
        <v>0.83392787736943086</v>
      </c>
      <c r="I87" s="170">
        <f t="shared" si="21"/>
        <v>0.5673330114123285</v>
      </c>
      <c r="J87" s="170">
        <f t="shared" si="21"/>
        <v>0.9023948325090404</v>
      </c>
      <c r="K87" s="170">
        <f t="shared" si="21"/>
        <v>0.68980435898503711</v>
      </c>
      <c r="L87" s="170">
        <f t="shared" si="21"/>
        <v>0.90103194693778044</v>
      </c>
      <c r="M87" s="170">
        <f t="shared" ref="M87" si="22">M86/M84</f>
        <v>0.75025043392380908</v>
      </c>
      <c r="N87" s="170">
        <f t="shared" si="21"/>
        <v>0.50475013284452719</v>
      </c>
      <c r="O87" s="51"/>
    </row>
    <row r="88" spans="1:15">
      <c r="A88" s="233"/>
      <c r="B88" s="102"/>
      <c r="C88" s="203"/>
      <c r="D88" s="131"/>
      <c r="E88" s="131"/>
      <c r="F88" s="131"/>
      <c r="G88" s="131"/>
      <c r="H88" s="131"/>
      <c r="I88" s="131"/>
      <c r="J88" s="131"/>
      <c r="K88" s="131"/>
      <c r="L88" s="131"/>
      <c r="M88" s="131"/>
      <c r="N88" s="51"/>
      <c r="O88" s="51"/>
    </row>
    <row r="89" spans="1:15">
      <c r="A89" s="233"/>
      <c r="B89" s="102" t="s">
        <v>277</v>
      </c>
      <c r="C89" s="204" t="s">
        <v>18</v>
      </c>
      <c r="D89" s="171" t="s">
        <v>18</v>
      </c>
      <c r="E89" s="171">
        <v>0.35</v>
      </c>
      <c r="F89" s="171" t="str">
        <f t="shared" ref="F89:K89" si="23">D89</f>
        <v>n/a</v>
      </c>
      <c r="G89" s="171">
        <f t="shared" si="23"/>
        <v>0.35</v>
      </c>
      <c r="H89" s="171" t="str">
        <f t="shared" si="23"/>
        <v>n/a</v>
      </c>
      <c r="I89" s="171">
        <f t="shared" si="23"/>
        <v>0.35</v>
      </c>
      <c r="J89" s="171" t="str">
        <f t="shared" si="23"/>
        <v>n/a</v>
      </c>
      <c r="K89" s="171">
        <f t="shared" si="23"/>
        <v>0.35</v>
      </c>
      <c r="L89" s="171"/>
      <c r="M89" s="171">
        <f>K89</f>
        <v>0.35</v>
      </c>
      <c r="N89" s="51"/>
      <c r="O89" s="51"/>
    </row>
    <row r="90" spans="1:15">
      <c r="A90" s="233"/>
      <c r="C90" s="12"/>
      <c r="D90" s="12"/>
      <c r="E90" s="12"/>
      <c r="F90" s="12"/>
      <c r="G90" s="12"/>
      <c r="H90" s="12"/>
      <c r="I90" s="12"/>
      <c r="J90" s="12"/>
      <c r="K90" s="12"/>
      <c r="L90" s="12"/>
      <c r="M90" s="12"/>
    </row>
    <row r="91" spans="1:15">
      <c r="B91" s="102" t="s">
        <v>336</v>
      </c>
      <c r="C91" s="53">
        <f>NPV(C92,C86,E86,G86,I86,K86,M86)</f>
        <v>2321678.6229969119</v>
      </c>
    </row>
    <row r="92" spans="1:15">
      <c r="B92" s="102" t="s">
        <v>254</v>
      </c>
      <c r="C92" s="247">
        <v>3.5000000000000003E-2</v>
      </c>
    </row>
    <row r="94" spans="1:15">
      <c r="B94" s="8" t="s">
        <v>332</v>
      </c>
    </row>
    <row r="95" spans="1:15">
      <c r="B95" s="8" t="s">
        <v>341</v>
      </c>
      <c r="C95" s="254">
        <f>COVER!B22</f>
        <v>400000</v>
      </c>
    </row>
    <row r="96" spans="1:15">
      <c r="B96" s="8" t="s">
        <v>340</v>
      </c>
      <c r="C96" s="54">
        <v>500</v>
      </c>
    </row>
    <row r="98" spans="2:2">
      <c r="B98" s="8" t="s">
        <v>278</v>
      </c>
    </row>
    <row r="99" spans="2:2">
      <c r="B99" s="8" t="s">
        <v>279</v>
      </c>
    </row>
    <row r="100" spans="2:2">
      <c r="B100" s="8"/>
    </row>
    <row r="101" spans="2:2">
      <c r="B101" s="8"/>
    </row>
    <row r="102" spans="2:2">
      <c r="B102" s="8"/>
    </row>
  </sheetData>
  <mergeCells count="3">
    <mergeCell ref="A32:A33"/>
    <mergeCell ref="B32:B33"/>
    <mergeCell ref="C32:N32"/>
  </mergeCells>
  <pageMargins left="0.7" right="0.7" top="0.75" bottom="0.75" header="0.3" footer="0.3"/>
  <pageSetup scale="44"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workbookViewId="0">
      <selection activeCell="M7" sqref="M7"/>
    </sheetView>
  </sheetViews>
  <sheetFormatPr defaultRowHeight="12.75"/>
  <cols>
    <col min="1" max="1" width="30.85546875" customWidth="1"/>
    <col min="2" max="2" width="6" customWidth="1"/>
    <col min="3" max="3" width="18.42578125" customWidth="1"/>
    <col min="4" max="4" width="9.140625" hidden="1" customWidth="1"/>
    <col min="5" max="5" width="16.7109375" customWidth="1"/>
    <col min="6" max="6" width="9.140625" hidden="1" customWidth="1"/>
    <col min="7" max="7" width="16.7109375" customWidth="1"/>
    <col min="8" max="8" width="9.140625" hidden="1" customWidth="1"/>
    <col min="9" max="9" width="16.7109375" customWidth="1"/>
    <col min="10" max="10" width="9.140625" hidden="1" customWidth="1"/>
    <col min="11" max="11" width="16.7109375" customWidth="1"/>
    <col min="12" max="12" width="0" hidden="1" customWidth="1"/>
    <col min="15" max="15" width="10.140625" customWidth="1"/>
  </cols>
  <sheetData>
    <row r="1" spans="1:16">
      <c r="A1" s="8" t="s">
        <v>262</v>
      </c>
    </row>
    <row r="2" spans="1:16">
      <c r="A2" s="8"/>
    </row>
    <row r="3" spans="1:16" ht="15">
      <c r="A3" s="306" t="s">
        <v>31</v>
      </c>
      <c r="B3" s="306"/>
      <c r="C3" s="306"/>
      <c r="D3" s="306"/>
      <c r="E3" s="306"/>
      <c r="F3" s="306"/>
      <c r="G3" s="306"/>
      <c r="H3" s="306"/>
      <c r="I3" s="306"/>
      <c r="J3" s="306"/>
      <c r="K3" s="306"/>
    </row>
    <row r="4" spans="1:16">
      <c r="A4" s="8"/>
      <c r="M4" s="35"/>
      <c r="N4" s="35"/>
      <c r="O4" s="35"/>
    </row>
    <row r="5" spans="1:16">
      <c r="A5" s="26" t="s">
        <v>81</v>
      </c>
      <c r="O5" s="35"/>
    </row>
    <row r="6" spans="1:16">
      <c r="A6" s="26"/>
      <c r="O6" s="35"/>
    </row>
    <row r="7" spans="1:16" ht="12.75" customHeight="1">
      <c r="A7" s="315" t="s">
        <v>33</v>
      </c>
      <c r="B7" s="315"/>
      <c r="C7" s="30" t="s">
        <v>32</v>
      </c>
      <c r="D7" s="30"/>
      <c r="E7" s="30" t="s">
        <v>32</v>
      </c>
      <c r="I7" s="304" t="s">
        <v>87</v>
      </c>
      <c r="J7" s="304"/>
      <c r="K7" s="304"/>
      <c r="L7" s="98" t="s">
        <v>87</v>
      </c>
      <c r="M7" s="98"/>
      <c r="N7" s="98"/>
      <c r="O7" s="98"/>
    </row>
    <row r="8" spans="1:16">
      <c r="A8" t="s">
        <v>34</v>
      </c>
      <c r="B8" s="31">
        <v>15</v>
      </c>
      <c r="C8" s="129">
        <v>1</v>
      </c>
      <c r="D8" s="33"/>
      <c r="E8" s="33">
        <f>B8*C8</f>
        <v>15</v>
      </c>
      <c r="I8" s="304"/>
      <c r="J8" s="304"/>
      <c r="K8" s="304"/>
      <c r="M8" s="98"/>
      <c r="N8" s="98"/>
      <c r="O8" s="98"/>
      <c r="P8" s="98"/>
    </row>
    <row r="9" spans="1:16">
      <c r="A9" t="s">
        <v>35</v>
      </c>
      <c r="B9" s="31">
        <v>15</v>
      </c>
      <c r="C9" s="129">
        <v>1</v>
      </c>
      <c r="D9" s="33"/>
      <c r="E9" s="33">
        <f t="shared" ref="E9:E12" si="0">B9*C9</f>
        <v>15</v>
      </c>
      <c r="I9" s="304"/>
      <c r="J9" s="304"/>
      <c r="K9" s="304"/>
      <c r="M9" s="98"/>
      <c r="N9" s="98"/>
      <c r="O9" s="98"/>
      <c r="P9" s="98"/>
    </row>
    <row r="10" spans="1:16">
      <c r="A10" t="s">
        <v>36</v>
      </c>
      <c r="B10" s="31">
        <v>15</v>
      </c>
      <c r="C10" s="129">
        <v>1</v>
      </c>
      <c r="D10" s="33"/>
      <c r="E10" s="33">
        <f t="shared" si="0"/>
        <v>15</v>
      </c>
      <c r="I10" s="304"/>
      <c r="J10" s="304"/>
      <c r="K10" s="304"/>
      <c r="M10" s="98"/>
      <c r="N10" s="98"/>
      <c r="O10" s="98"/>
      <c r="P10" s="98"/>
    </row>
    <row r="11" spans="1:16">
      <c r="A11" t="s">
        <v>37</v>
      </c>
      <c r="B11" s="31">
        <v>15</v>
      </c>
      <c r="C11" s="129">
        <v>1</v>
      </c>
      <c r="D11" s="33"/>
      <c r="E11" s="33">
        <f t="shared" si="0"/>
        <v>15</v>
      </c>
      <c r="I11" s="304"/>
      <c r="J11" s="304"/>
      <c r="K11" s="304"/>
      <c r="M11" s="98"/>
      <c r="N11" s="98"/>
      <c r="O11" s="98"/>
      <c r="P11" s="98"/>
    </row>
    <row r="12" spans="1:16">
      <c r="A12" t="s">
        <v>38</v>
      </c>
      <c r="B12" s="31">
        <v>0</v>
      </c>
      <c r="C12" s="129">
        <v>1</v>
      </c>
      <c r="D12" s="33"/>
      <c r="E12" s="33">
        <f t="shared" si="0"/>
        <v>0</v>
      </c>
      <c r="I12" s="304"/>
      <c r="J12" s="304"/>
      <c r="K12" s="304"/>
      <c r="M12" s="98"/>
      <c r="N12" s="98"/>
      <c r="O12" s="98"/>
      <c r="P12" s="98"/>
    </row>
    <row r="13" spans="1:16">
      <c r="L13" s="98"/>
      <c r="M13" s="98"/>
      <c r="N13" s="98"/>
      <c r="O13" s="98"/>
    </row>
    <row r="14" spans="1:16">
      <c r="A14" s="8" t="s">
        <v>39</v>
      </c>
      <c r="L14" s="98"/>
      <c r="M14" s="98"/>
      <c r="N14" s="98"/>
      <c r="O14" s="98"/>
    </row>
    <row r="15" spans="1:16">
      <c r="A15" s="8" t="s">
        <v>40</v>
      </c>
      <c r="M15" s="35"/>
      <c r="N15" s="35"/>
      <c r="O15" s="35"/>
    </row>
    <row r="16" spans="1:16">
      <c r="A16" s="8"/>
      <c r="M16" s="35"/>
      <c r="N16" s="35"/>
      <c r="O16" s="35"/>
    </row>
    <row r="17" spans="1:15">
      <c r="A17" s="26" t="s">
        <v>80</v>
      </c>
      <c r="M17" s="35"/>
      <c r="N17" s="35"/>
      <c r="O17" s="35"/>
    </row>
    <row r="18" spans="1:15">
      <c r="A18" s="8" t="s">
        <v>82</v>
      </c>
      <c r="M18" s="35"/>
      <c r="N18" s="35"/>
      <c r="O18" s="35"/>
    </row>
    <row r="19" spans="1:15">
      <c r="A19" s="8" t="s">
        <v>84</v>
      </c>
      <c r="M19" s="35"/>
      <c r="N19" s="35"/>
      <c r="O19" s="35"/>
    </row>
    <row r="20" spans="1:15">
      <c r="A20" s="8" t="s">
        <v>85</v>
      </c>
      <c r="M20" s="35"/>
      <c r="N20" s="35"/>
      <c r="O20" s="35"/>
    </row>
    <row r="21" spans="1:15">
      <c r="A21" s="8" t="s">
        <v>86</v>
      </c>
      <c r="M21" s="35"/>
      <c r="N21" s="35"/>
      <c r="O21" s="35"/>
    </row>
    <row r="22" spans="1:15">
      <c r="A22" s="8"/>
      <c r="M22" s="35"/>
      <c r="N22" s="35"/>
      <c r="O22" s="35"/>
    </row>
    <row r="23" spans="1:15">
      <c r="A23" s="26" t="s">
        <v>83</v>
      </c>
      <c r="M23" s="35"/>
      <c r="N23" s="35"/>
      <c r="O23" s="35"/>
    </row>
    <row r="24" spans="1:15">
      <c r="A24" t="s">
        <v>34</v>
      </c>
      <c r="B24" s="56">
        <v>3</v>
      </c>
      <c r="M24" s="35"/>
      <c r="N24" s="35"/>
      <c r="O24" s="35"/>
    </row>
    <row r="25" spans="1:15">
      <c r="A25" t="s">
        <v>35</v>
      </c>
      <c r="B25" s="56">
        <v>3</v>
      </c>
      <c r="M25" s="35"/>
      <c r="N25" s="35"/>
      <c r="O25" s="35"/>
    </row>
    <row r="26" spans="1:15">
      <c r="A26" t="s">
        <v>36</v>
      </c>
      <c r="B26" s="56">
        <v>4</v>
      </c>
      <c r="M26" s="35"/>
      <c r="N26" s="35"/>
      <c r="O26" s="35"/>
    </row>
    <row r="27" spans="1:15">
      <c r="A27" t="s">
        <v>37</v>
      </c>
      <c r="B27" s="56">
        <v>5</v>
      </c>
      <c r="M27" s="35"/>
      <c r="N27" s="35"/>
      <c r="O27" s="35"/>
    </row>
    <row r="28" spans="1:15">
      <c r="A28" t="s">
        <v>38</v>
      </c>
      <c r="B28" s="56">
        <v>0</v>
      </c>
      <c r="M28" s="35"/>
      <c r="N28" s="35"/>
      <c r="O28" s="35"/>
    </row>
    <row r="29" spans="1:15" ht="15" customHeight="1"/>
    <row r="30" spans="1:15" ht="15.75" customHeight="1">
      <c r="A30" s="306" t="s">
        <v>181</v>
      </c>
      <c r="B30" s="306"/>
      <c r="C30" s="306"/>
      <c r="D30" s="306"/>
      <c r="E30" s="306"/>
      <c r="F30" s="306"/>
      <c r="G30" s="306"/>
      <c r="H30" s="306"/>
      <c r="I30" s="306"/>
      <c r="J30" s="306"/>
      <c r="K30" s="306"/>
    </row>
    <row r="31" spans="1:15" ht="15" customHeight="1">
      <c r="A31" s="9"/>
      <c r="C31" s="11" t="str">
        <f>COVER!$B$13</f>
        <v>2014 - 2015</v>
      </c>
      <c r="D31" s="11" t="s">
        <v>13</v>
      </c>
      <c r="E31" s="11" t="str">
        <f>COVER!$B$14</f>
        <v>2015 - 2016</v>
      </c>
      <c r="F31" s="11" t="s">
        <v>13</v>
      </c>
      <c r="G31" s="11" t="str">
        <f>COVER!$B$15</f>
        <v>2016 - 2017</v>
      </c>
      <c r="H31" s="11" t="s">
        <v>13</v>
      </c>
      <c r="I31" s="11" t="str">
        <f>COVER!$B$16</f>
        <v>2017 - 2018</v>
      </c>
      <c r="J31" s="11" t="s">
        <v>13</v>
      </c>
      <c r="K31" s="11" t="str">
        <f>COVER!$B$17</f>
        <v>2018 - 2019</v>
      </c>
      <c r="M31" s="304" t="s">
        <v>41</v>
      </c>
      <c r="N31" s="304"/>
      <c r="O31" s="304"/>
    </row>
    <row r="32" spans="1:15">
      <c r="C32" s="12"/>
      <c r="D32" s="12"/>
      <c r="E32" s="12"/>
      <c r="F32" s="12"/>
      <c r="G32" s="12"/>
      <c r="H32" s="12"/>
      <c r="I32" s="12"/>
      <c r="J32" s="12"/>
      <c r="K32" s="12"/>
      <c r="M32" s="304"/>
      <c r="N32" s="304"/>
      <c r="O32" s="304"/>
    </row>
    <row r="33" spans="1:15">
      <c r="A33" s="36" t="s">
        <v>42</v>
      </c>
      <c r="C33" s="13">
        <f>'G or SpPro Revenue (per credit)'!C22*'UG Enrollment - by Credits'!$E$8</f>
        <v>300</v>
      </c>
      <c r="D33" s="13">
        <f>'G or SpPro Revenue (per credit)'!D22*'UG Enrollment - by Credits'!$E$8</f>
        <v>300</v>
      </c>
      <c r="E33" s="15">
        <f>'G or SpPro Revenue (per credit)'!E22*'UG Enrollment - by Credits'!$E$8</f>
        <v>375</v>
      </c>
      <c r="F33" s="13">
        <f>'G or SpPro Revenue (per credit)'!F22*'UG Enrollment - by Credits'!$E$8</f>
        <v>375</v>
      </c>
      <c r="G33" s="16">
        <f>'G or SpPro Revenue (per credit)'!G22*'UG Enrollment - by Credits'!$E$8</f>
        <v>450</v>
      </c>
      <c r="H33" s="13">
        <f>'G or SpPro Revenue (per credit)'!H22*'UG Enrollment - by Credits'!$E$8</f>
        <v>450</v>
      </c>
      <c r="I33" s="17">
        <f>'G or SpPro Revenue (per credit)'!I22*'UG Enrollment - by Credits'!$E$8</f>
        <v>450</v>
      </c>
      <c r="J33" s="13">
        <f>'G or SpPro Revenue (per credit)'!J22*'UG Enrollment - by Credits'!$E$8</f>
        <v>450</v>
      </c>
      <c r="K33" s="18">
        <f>'G or SpPro Revenue (per credit)'!K22*'UG Enrollment - by Credits'!$E$8</f>
        <v>450</v>
      </c>
      <c r="M33" s="304"/>
      <c r="N33" s="304"/>
      <c r="O33" s="304"/>
    </row>
    <row r="34" spans="1:15">
      <c r="A34" s="36" t="s">
        <v>19</v>
      </c>
      <c r="C34" s="20" t="s">
        <v>18</v>
      </c>
      <c r="D34" s="20"/>
      <c r="E34" s="13">
        <f>'G or SpPro Revenue (per credit)'!E26*'UG Enrollment - by Credits'!$E$9</f>
        <v>270</v>
      </c>
      <c r="F34" s="13">
        <f>'G or SpPro Revenue (per credit)'!F26*'UG Enrollment - by Credits'!$E$9</f>
        <v>270</v>
      </c>
      <c r="G34" s="15">
        <f>'G or SpPro Revenue (per credit)'!G26*'UG Enrollment - by Credits'!$E$9</f>
        <v>337.5</v>
      </c>
      <c r="H34" s="13">
        <f>'G or SpPro Revenue (per credit)'!H26*'UG Enrollment - by Credits'!$E$9</f>
        <v>345</v>
      </c>
      <c r="I34" s="16">
        <f>'G or SpPro Revenue (per credit)'!I26*'UG Enrollment - by Credits'!$E$9</f>
        <v>405</v>
      </c>
      <c r="J34" s="13">
        <f>'G or SpPro Revenue (per credit)'!J26*'UG Enrollment - by Credits'!$E$9</f>
        <v>210</v>
      </c>
      <c r="K34" s="17">
        <f>'G or SpPro Revenue (per credit)'!K26*'UG Enrollment - by Credits'!$E$9</f>
        <v>405</v>
      </c>
      <c r="M34" s="304"/>
      <c r="N34" s="304"/>
      <c r="O34" s="304"/>
    </row>
    <row r="35" spans="1:15">
      <c r="A35" s="36" t="s">
        <v>21</v>
      </c>
      <c r="C35" s="20" t="s">
        <v>18</v>
      </c>
      <c r="D35" s="20"/>
      <c r="E35" s="20" t="s">
        <v>18</v>
      </c>
      <c r="F35" s="20"/>
      <c r="G35" s="13">
        <f>'G or SpPro Revenue (per credit)'!G28*'UG Enrollment - by Credits'!$E$10</f>
        <v>243</v>
      </c>
      <c r="H35" s="13">
        <f>'G or SpPro Revenue (per credit)'!H28*'UG Enrollment - by Credits'!$E$10</f>
        <v>0</v>
      </c>
      <c r="I35" s="15">
        <f>'G or SpPro Revenue (per credit)'!I28*'UG Enrollment - by Credits'!$E$10</f>
        <v>303.75</v>
      </c>
      <c r="J35" s="13">
        <f>'G or SpPro Revenue (per credit)'!J28*'UG Enrollment - by Credits'!$E$10</f>
        <v>210</v>
      </c>
      <c r="K35" s="16">
        <f>'G or SpPro Revenue (per credit)'!K28*'UG Enrollment - by Credits'!$E$10</f>
        <v>364.5</v>
      </c>
      <c r="M35" s="304"/>
      <c r="N35" s="304"/>
      <c r="O35" s="304"/>
    </row>
    <row r="36" spans="1:15">
      <c r="A36" s="36" t="s">
        <v>23</v>
      </c>
      <c r="C36" s="20" t="s">
        <v>18</v>
      </c>
      <c r="D36" s="20"/>
      <c r="E36" s="20" t="s">
        <v>18</v>
      </c>
      <c r="F36" s="20"/>
      <c r="G36" s="20" t="s">
        <v>18</v>
      </c>
      <c r="H36" s="20"/>
      <c r="I36" s="13">
        <f>'G or SpPro Revenue (per credit)'!I30*'UG Enrollment - by Credits'!$E$11</f>
        <v>218.7</v>
      </c>
      <c r="J36" s="13">
        <f>'G or SpPro Revenue (per credit)'!J30*'UG Enrollment - by Credits'!$E$11</f>
        <v>210</v>
      </c>
      <c r="K36" s="15">
        <f>'G or SpPro Revenue (per credit)'!K30*'UG Enrollment - by Credits'!$E$11</f>
        <v>273.375</v>
      </c>
      <c r="M36" s="304"/>
      <c r="N36" s="304"/>
      <c r="O36" s="304"/>
    </row>
    <row r="37" spans="1:15">
      <c r="A37" s="36" t="s">
        <v>25</v>
      </c>
      <c r="C37" s="20" t="s">
        <v>18</v>
      </c>
      <c r="D37" s="20"/>
      <c r="E37" s="20" t="s">
        <v>18</v>
      </c>
      <c r="F37" s="20"/>
      <c r="G37" s="20" t="s">
        <v>18</v>
      </c>
      <c r="H37" s="20"/>
      <c r="I37" s="20" t="s">
        <v>18</v>
      </c>
      <c r="J37" s="20"/>
      <c r="K37" s="13">
        <f>'G or SpPro Revenue (per credit)'!K32*$E$12</f>
        <v>0</v>
      </c>
      <c r="M37" s="304"/>
      <c r="N37" s="304"/>
      <c r="O37" s="304"/>
    </row>
    <row r="40" spans="1:15">
      <c r="A40" s="36" t="s">
        <v>43</v>
      </c>
      <c r="C40" s="24">
        <f t="shared" ref="C40:K40" si="1">C33</f>
        <v>300</v>
      </c>
      <c r="D40" s="24">
        <f t="shared" si="1"/>
        <v>300</v>
      </c>
      <c r="E40" s="24">
        <f t="shared" si="1"/>
        <v>375</v>
      </c>
      <c r="F40" s="24">
        <f t="shared" si="1"/>
        <v>375</v>
      </c>
      <c r="G40" s="24">
        <f t="shared" si="1"/>
        <v>450</v>
      </c>
      <c r="H40" s="24">
        <f t="shared" si="1"/>
        <v>450</v>
      </c>
      <c r="I40" s="24">
        <f t="shared" si="1"/>
        <v>450</v>
      </c>
      <c r="J40" s="24">
        <f t="shared" si="1"/>
        <v>450</v>
      </c>
      <c r="K40" s="24">
        <f t="shared" si="1"/>
        <v>450</v>
      </c>
    </row>
    <row r="41" spans="1:15">
      <c r="A41" s="36" t="s">
        <v>44</v>
      </c>
      <c r="C41" s="24">
        <f t="shared" ref="C41:K41" si="2">SUM(C34:C37)</f>
        <v>0</v>
      </c>
      <c r="D41" s="24">
        <f t="shared" si="2"/>
        <v>0</v>
      </c>
      <c r="E41" s="24">
        <f t="shared" si="2"/>
        <v>270</v>
      </c>
      <c r="F41" s="24">
        <f t="shared" si="2"/>
        <v>270</v>
      </c>
      <c r="G41" s="24">
        <f t="shared" si="2"/>
        <v>580.5</v>
      </c>
      <c r="H41" s="24">
        <f t="shared" si="2"/>
        <v>345</v>
      </c>
      <c r="I41" s="24">
        <f t="shared" si="2"/>
        <v>927.45</v>
      </c>
      <c r="J41" s="24">
        <f t="shared" si="2"/>
        <v>630</v>
      </c>
      <c r="K41" s="24">
        <f t="shared" si="2"/>
        <v>1042.875</v>
      </c>
    </row>
    <row r="43" spans="1:15">
      <c r="A43" t="s">
        <v>45</v>
      </c>
      <c r="C43" s="24">
        <f t="shared" ref="C43:K43" si="3">SUM(C40:C41)</f>
        <v>300</v>
      </c>
      <c r="D43" s="24">
        <f t="shared" si="3"/>
        <v>300</v>
      </c>
      <c r="E43" s="24">
        <f t="shared" si="3"/>
        <v>645</v>
      </c>
      <c r="F43" s="24">
        <f t="shared" si="3"/>
        <v>645</v>
      </c>
      <c r="G43" s="24">
        <f t="shared" si="3"/>
        <v>1030.5</v>
      </c>
      <c r="H43" s="24">
        <f t="shared" si="3"/>
        <v>795</v>
      </c>
      <c r="I43" s="24">
        <f t="shared" si="3"/>
        <v>1377.45</v>
      </c>
      <c r="J43" s="24">
        <f t="shared" si="3"/>
        <v>1080</v>
      </c>
      <c r="K43" s="24">
        <f t="shared" si="3"/>
        <v>1492.875</v>
      </c>
    </row>
  </sheetData>
  <mergeCells count="5">
    <mergeCell ref="M31:O37"/>
    <mergeCell ref="A30:K30"/>
    <mergeCell ref="A3:K3"/>
    <mergeCell ref="A7:B7"/>
    <mergeCell ref="I7:K1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zoomScaleNormal="100" workbookViewId="0">
      <selection activeCell="E3" sqref="E3"/>
    </sheetView>
  </sheetViews>
  <sheetFormatPr defaultRowHeight="12.75"/>
  <cols>
    <col min="1" max="1" width="43.140625" customWidth="1"/>
    <col min="2" max="2" width="33.5703125" customWidth="1"/>
    <col min="3" max="3" width="38.5703125" customWidth="1"/>
  </cols>
  <sheetData>
    <row r="1" spans="1:3">
      <c r="A1" s="1" t="s">
        <v>0</v>
      </c>
      <c r="B1" s="1" t="str">
        <f>COVER!B7</f>
        <v>&lt;ABC&gt;</v>
      </c>
      <c r="C1" s="2"/>
    </row>
    <row r="2" spans="1:3">
      <c r="A2" s="1" t="s">
        <v>1</v>
      </c>
      <c r="B2" s="1" t="str">
        <f>COVER!B9</f>
        <v>&lt;XYZ&gt;</v>
      </c>
    </row>
    <row r="3" spans="1:3">
      <c r="B3" s="1"/>
    </row>
    <row r="4" spans="1:3" ht="18" customHeight="1">
      <c r="A4" s="4" t="s">
        <v>263</v>
      </c>
      <c r="B4" s="8" t="s">
        <v>272</v>
      </c>
      <c r="C4" s="48">
        <f>'G or SpPro Revenue (per credit)'!C78/15</f>
        <v>70.333333333333329</v>
      </c>
    </row>
    <row r="5" spans="1:3" ht="31.5" customHeight="1">
      <c r="A5" s="316" t="s">
        <v>264</v>
      </c>
      <c r="B5" s="316"/>
      <c r="C5" s="316"/>
    </row>
    <row r="6" spans="1:3" ht="12" customHeight="1">
      <c r="A6" s="183"/>
      <c r="B6" s="183"/>
      <c r="C6" s="183"/>
    </row>
    <row r="7" spans="1:3" ht="81.75" customHeight="1">
      <c r="A7" s="316" t="s">
        <v>273</v>
      </c>
      <c r="B7" s="316"/>
      <c r="C7" s="184">
        <v>20000</v>
      </c>
    </row>
    <row r="8" spans="1:3" ht="12" customHeight="1">
      <c r="A8" s="183"/>
      <c r="B8" s="183"/>
      <c r="C8" s="183"/>
    </row>
    <row r="9" spans="1:3" ht="15">
      <c r="A9" s="301" t="s">
        <v>265</v>
      </c>
      <c r="B9" s="302"/>
      <c r="C9" s="303"/>
    </row>
    <row r="10" spans="1:3" ht="15">
      <c r="A10" s="9"/>
      <c r="B10" s="317" t="str">
        <f>COVER!$B$13</f>
        <v>2014 - 2015</v>
      </c>
      <c r="C10" s="318"/>
    </row>
    <row r="11" spans="1:3" ht="15">
      <c r="A11" s="9"/>
      <c r="B11" s="12" t="s">
        <v>266</v>
      </c>
      <c r="C11" s="12" t="s">
        <v>267</v>
      </c>
    </row>
    <row r="12" spans="1:3" ht="15">
      <c r="A12" s="9"/>
      <c r="B12" s="12" t="str">
        <f>B2</f>
        <v>&lt;XYZ&gt;</v>
      </c>
      <c r="C12" s="182" t="str">
        <f>'UG Enrollment - by Credits'!A23</f>
        <v>&lt;School&gt;/&lt;College&gt;</v>
      </c>
    </row>
    <row r="13" spans="1:3" ht="15">
      <c r="A13" s="9"/>
      <c r="B13" s="12"/>
      <c r="C13" s="182"/>
    </row>
    <row r="14" spans="1:3">
      <c r="A14" s="51" t="s">
        <v>270</v>
      </c>
      <c r="B14" s="48">
        <f>'UG Enrollment - by Credits'!C33*C4</f>
        <v>21100</v>
      </c>
      <c r="C14" s="48">
        <v>0</v>
      </c>
    </row>
    <row r="15" spans="1:3">
      <c r="A15" s="51" t="s">
        <v>53</v>
      </c>
      <c r="B15" s="48">
        <f>'G or SpPro Revenue (per credit)'!C88</f>
        <v>34815</v>
      </c>
      <c r="C15" s="48">
        <v>0</v>
      </c>
    </row>
    <row r="16" spans="1:3">
      <c r="A16" s="29" t="s">
        <v>271</v>
      </c>
      <c r="B16" s="48">
        <f>B14-B15</f>
        <v>-13715</v>
      </c>
      <c r="C16" s="48">
        <v>0</v>
      </c>
    </row>
    <row r="17" spans="1:3">
      <c r="A17" s="29"/>
      <c r="B17" s="178"/>
      <c r="C17" s="48"/>
    </row>
    <row r="18" spans="1:3">
      <c r="A18" t="s">
        <v>268</v>
      </c>
      <c r="B18" s="48">
        <f>-('UG Enrollment - by Credits'!B24*'G or SpPro Revenue (per credit)'!C37)*C4</f>
        <v>-4220</v>
      </c>
      <c r="C18" s="48">
        <v>0</v>
      </c>
    </row>
    <row r="19" spans="1:3">
      <c r="A19" t="s">
        <v>269</v>
      </c>
      <c r="B19" s="48">
        <f>('UG Enrollment - by Credits'!E8-'UG Enrollment - by Credits'!B24)*'G or SpPro Revenue (per credit)'!C37*C4</f>
        <v>16880</v>
      </c>
      <c r="C19" s="48">
        <f>-B18</f>
        <v>4220</v>
      </c>
    </row>
    <row r="20" spans="1:3">
      <c r="A20" s="19"/>
      <c r="B20" s="48"/>
      <c r="C20" s="48"/>
    </row>
    <row r="21" spans="1:3">
      <c r="A21" s="36" t="str">
        <f>'G or SpPro Revenue (per credit)'!A116</f>
        <v>Total Other Revenue</v>
      </c>
      <c r="B21" s="48">
        <f>'G or SpPro Revenue (per credit)'!C116</f>
        <v>1500</v>
      </c>
      <c r="C21" s="48">
        <v>0</v>
      </c>
    </row>
    <row r="23" spans="1:3">
      <c r="A23" s="157" t="str">
        <f>'G or SpPro Revenue (per credit)'!A118</f>
        <v>Total Revenue</v>
      </c>
      <c r="B23" s="48">
        <f>SUM(B16:B21)</f>
        <v>445</v>
      </c>
      <c r="C23" s="48">
        <f>SUM(C16:C21)</f>
        <v>4220</v>
      </c>
    </row>
    <row r="25" spans="1:3">
      <c r="A25" s="29" t="str">
        <f>'Gr - Expenses'!B82</f>
        <v>Total Expenses</v>
      </c>
      <c r="B25" s="48">
        <f>'Gr - Expenses'!C82-'UG RCM - TBD'!C25</f>
        <v>451380</v>
      </c>
      <c r="C25" s="48">
        <f>C7</f>
        <v>20000</v>
      </c>
    </row>
    <row r="26" spans="1:3">
      <c r="A26" s="29"/>
    </row>
    <row r="27" spans="1:3">
      <c r="A27" s="102" t="s">
        <v>162</v>
      </c>
      <c r="B27" s="154">
        <f>B23-B25</f>
        <v>-450935</v>
      </c>
      <c r="C27" s="154">
        <f>C23-C25</f>
        <v>-15780</v>
      </c>
    </row>
    <row r="28" spans="1:3">
      <c r="A28" s="102" t="s">
        <v>163</v>
      </c>
      <c r="B28" s="177">
        <f>B27/B23</f>
        <v>-1013.3370786516854</v>
      </c>
      <c r="C28" s="177">
        <f>C27/C23</f>
        <v>-3.7393364928909953</v>
      </c>
    </row>
    <row r="29" spans="1:3">
      <c r="A29" s="102"/>
      <c r="B29" s="102"/>
      <c r="C29" s="102"/>
    </row>
    <row r="30" spans="1:3">
      <c r="A30" s="102" t="s">
        <v>175</v>
      </c>
      <c r="B30" s="177" t="str">
        <f>'Gr - Expenses'!C89</f>
        <v>n/a</v>
      </c>
      <c r="C30" s="177" t="str">
        <f>B30</f>
        <v>n/a</v>
      </c>
    </row>
    <row r="31" spans="1:3">
      <c r="A31" s="102"/>
      <c r="B31" s="102"/>
      <c r="C31" s="102"/>
    </row>
    <row r="32" spans="1:3">
      <c r="A32" s="102" t="s">
        <v>176</v>
      </c>
      <c r="B32" s="154" t="e">
        <f>B25*B30</f>
        <v>#VALUE!</v>
      </c>
      <c r="C32" s="154" t="e">
        <f>C25*C30</f>
        <v>#VALUE!</v>
      </c>
    </row>
    <row r="33" spans="1:3">
      <c r="A33" s="102"/>
      <c r="B33" s="102"/>
      <c r="C33" s="102"/>
    </row>
    <row r="34" spans="1:3">
      <c r="A34" s="102" t="s">
        <v>177</v>
      </c>
      <c r="B34" s="154" t="e">
        <f>B27-B32</f>
        <v>#VALUE!</v>
      </c>
      <c r="C34" s="154" t="e">
        <f>C27-C32</f>
        <v>#VALUE!</v>
      </c>
    </row>
    <row r="35" spans="1:3">
      <c r="A35" s="102" t="s">
        <v>178</v>
      </c>
      <c r="B35" s="177" t="e">
        <f>B34/B23</f>
        <v>#VALUE!</v>
      </c>
      <c r="C35" s="177" t="e">
        <f>C34/C23</f>
        <v>#VALUE!</v>
      </c>
    </row>
    <row r="36" spans="1:3">
      <c r="A36" s="102"/>
      <c r="B36" s="102"/>
      <c r="C36" s="102"/>
    </row>
    <row r="37" spans="1:3">
      <c r="A37" s="135"/>
      <c r="B37" s="38"/>
      <c r="C37" s="38"/>
    </row>
    <row r="38" spans="1:3">
      <c r="A38" s="135"/>
      <c r="B38" s="38"/>
      <c r="C38" s="38"/>
    </row>
    <row r="39" spans="1:3">
      <c r="A39" s="135"/>
      <c r="B39" s="38"/>
      <c r="C39" s="38"/>
    </row>
  </sheetData>
  <mergeCells count="4">
    <mergeCell ref="A5:C5"/>
    <mergeCell ref="A9:C9"/>
    <mergeCell ref="B10:C10"/>
    <mergeCell ref="A7:B7"/>
  </mergeCells>
  <pageMargins left="0.7" right="0.7" top="0.75" bottom="0.75" header="0.3" footer="0.3"/>
  <pageSetup scale="77"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5"/>
  <sheetViews>
    <sheetView topLeftCell="A108" zoomScaleNormal="100" workbookViewId="0">
      <selection activeCell="G57" sqref="G57"/>
    </sheetView>
  </sheetViews>
  <sheetFormatPr defaultRowHeight="12.75"/>
  <cols>
    <col min="1" max="1" width="30.85546875" customWidth="1"/>
    <col min="2" max="2" width="11.42578125" customWidth="1"/>
    <col min="3" max="3" width="16.7109375" customWidth="1"/>
    <col min="4" max="4" width="16.7109375" hidden="1" customWidth="1"/>
    <col min="5" max="5" width="16.7109375" customWidth="1"/>
    <col min="6" max="6" width="16.7109375" hidden="1" customWidth="1"/>
    <col min="7" max="7" width="16.7109375" customWidth="1"/>
    <col min="8" max="8" width="16.7109375" hidden="1" customWidth="1"/>
    <col min="9" max="9" width="16.7109375" customWidth="1"/>
    <col min="10" max="10" width="16.7109375" hidden="1" customWidth="1"/>
    <col min="11" max="11" width="16.7109375" customWidth="1"/>
    <col min="12" max="12" width="16.7109375" hidden="1" customWidth="1"/>
    <col min="15" max="15" width="10.140625" customWidth="1"/>
  </cols>
  <sheetData>
    <row r="1" spans="1:11">
      <c r="A1" s="1" t="s">
        <v>0</v>
      </c>
      <c r="B1" s="1" t="str">
        <f>COVER!B7</f>
        <v>&lt;ABC&gt;</v>
      </c>
      <c r="C1" s="1" t="s">
        <v>129</v>
      </c>
      <c r="D1" s="2"/>
      <c r="E1" s="3"/>
      <c r="F1" s="3"/>
      <c r="G1" s="1" t="s">
        <v>130</v>
      </c>
    </row>
    <row r="2" spans="1:11">
      <c r="A2" s="1" t="s">
        <v>1</v>
      </c>
      <c r="B2" s="1" t="str">
        <f>COVER!B9</f>
        <v>&lt;XYZ&gt;</v>
      </c>
    </row>
    <row r="4" spans="1:11" ht="18">
      <c r="A4" s="4" t="s">
        <v>2</v>
      </c>
    </row>
    <row r="5" spans="1:11">
      <c r="A5" s="5" t="s">
        <v>3</v>
      </c>
      <c r="B5" s="5"/>
      <c r="C5" s="5"/>
      <c r="D5" s="5"/>
      <c r="E5" s="5"/>
      <c r="F5" s="5"/>
      <c r="G5" s="5"/>
      <c r="H5" s="5"/>
      <c r="I5" s="5"/>
      <c r="J5" s="5"/>
      <c r="K5" s="5"/>
    </row>
    <row r="6" spans="1:11">
      <c r="A6" s="6" t="s">
        <v>4</v>
      </c>
      <c r="B6" s="5"/>
      <c r="C6" s="5"/>
      <c r="D6" s="5"/>
      <c r="E6" s="5"/>
      <c r="F6" s="5"/>
      <c r="G6" s="5"/>
      <c r="H6" s="5"/>
      <c r="I6" s="5"/>
      <c r="J6" s="5"/>
      <c r="K6" s="5"/>
    </row>
    <row r="7" spans="1:11">
      <c r="A7" s="6" t="s">
        <v>5</v>
      </c>
      <c r="B7" s="5"/>
      <c r="C7" s="5"/>
      <c r="D7" s="5"/>
      <c r="E7" s="5"/>
      <c r="F7" s="5"/>
      <c r="G7" s="5"/>
      <c r="H7" s="5"/>
      <c r="I7" s="5"/>
      <c r="J7" s="5"/>
      <c r="K7" s="5"/>
    </row>
    <row r="8" spans="1:11">
      <c r="A8" s="7" t="s">
        <v>6</v>
      </c>
      <c r="B8" s="5"/>
      <c r="C8" s="5"/>
      <c r="D8" s="5"/>
      <c r="E8" s="5"/>
      <c r="F8" s="5"/>
      <c r="G8" s="5"/>
      <c r="H8" s="5"/>
      <c r="I8" s="5"/>
      <c r="J8" s="5"/>
      <c r="K8" s="5"/>
    </row>
    <row r="9" spans="1:11">
      <c r="A9" s="8"/>
    </row>
    <row r="10" spans="1:11">
      <c r="A10" s="8" t="s">
        <v>7</v>
      </c>
    </row>
    <row r="11" spans="1:11">
      <c r="A11" s="8"/>
    </row>
    <row r="12" spans="1:11">
      <c r="A12" s="8" t="s">
        <v>8</v>
      </c>
    </row>
    <row r="13" spans="1:11">
      <c r="A13" s="8"/>
    </row>
    <row r="14" spans="1:11">
      <c r="A14" s="8" t="s">
        <v>9</v>
      </c>
    </row>
    <row r="15" spans="1:11">
      <c r="A15" s="8" t="s">
        <v>10</v>
      </c>
    </row>
    <row r="17" spans="1:15" ht="15">
      <c r="A17" s="306" t="s">
        <v>11</v>
      </c>
      <c r="B17" s="306"/>
      <c r="C17" s="306"/>
      <c r="D17" s="306"/>
      <c r="E17" s="306"/>
      <c r="F17" s="306"/>
      <c r="G17" s="306"/>
      <c r="H17" s="306"/>
      <c r="I17" s="306"/>
      <c r="J17" s="306"/>
      <c r="K17" s="306"/>
      <c r="M17" s="307" t="s">
        <v>12</v>
      </c>
      <c r="N17" s="307"/>
      <c r="O17" s="307"/>
    </row>
    <row r="18" spans="1:15" ht="15">
      <c r="A18" s="9"/>
      <c r="C18" s="10" t="str">
        <f>COVER!$B$13</f>
        <v>2014 - 2015</v>
      </c>
      <c r="D18" s="10" t="s">
        <v>13</v>
      </c>
      <c r="E18" s="10" t="str">
        <f>COVER!$B$14</f>
        <v>2015 - 2016</v>
      </c>
      <c r="F18" s="10" t="s">
        <v>13</v>
      </c>
      <c r="G18" s="10" t="str">
        <f>COVER!$B$15</f>
        <v>2016 - 2017</v>
      </c>
      <c r="H18" s="10" t="s">
        <v>13</v>
      </c>
      <c r="I18" s="10" t="str">
        <f>COVER!$B$16</f>
        <v>2017 - 2018</v>
      </c>
      <c r="J18" s="10" t="s">
        <v>13</v>
      </c>
      <c r="K18" s="10" t="str">
        <f>COVER!$B$17</f>
        <v>2018 - 2019</v>
      </c>
      <c r="L18" s="11" t="s">
        <v>13</v>
      </c>
    </row>
    <row r="19" spans="1:15">
      <c r="C19" s="12"/>
      <c r="D19" s="12"/>
      <c r="E19" s="12"/>
      <c r="F19" s="12"/>
      <c r="G19" s="12"/>
      <c r="H19" s="12"/>
      <c r="I19" s="12"/>
      <c r="J19" s="12"/>
      <c r="K19" s="12"/>
      <c r="L19" s="12"/>
    </row>
    <row r="20" spans="1:15">
      <c r="A20" t="s">
        <v>14</v>
      </c>
      <c r="C20" s="13">
        <v>20</v>
      </c>
      <c r="D20" s="14">
        <v>20</v>
      </c>
      <c r="E20" s="15">
        <v>25</v>
      </c>
      <c r="F20" s="14">
        <v>25</v>
      </c>
      <c r="G20" s="16">
        <v>30</v>
      </c>
      <c r="H20" s="14">
        <v>30</v>
      </c>
      <c r="I20" s="17">
        <f>G20</f>
        <v>30</v>
      </c>
      <c r="J20" s="14">
        <v>30</v>
      </c>
      <c r="K20" s="18">
        <f>I20</f>
        <v>30</v>
      </c>
      <c r="L20" s="14">
        <v>30</v>
      </c>
      <c r="M20" s="319" t="s">
        <v>15</v>
      </c>
      <c r="N20" s="320"/>
      <c r="O20" s="320"/>
    </row>
    <row r="22" spans="1:15">
      <c r="A22" t="s">
        <v>16</v>
      </c>
    </row>
    <row r="23" spans="1:15" hidden="1">
      <c r="A23" s="19" t="s">
        <v>17</v>
      </c>
      <c r="C23" s="20" t="s">
        <v>18</v>
      </c>
      <c r="D23" s="20"/>
      <c r="E23" s="21">
        <f>B39</f>
        <v>0.9</v>
      </c>
      <c r="F23" s="21"/>
      <c r="G23" s="21">
        <f>E23</f>
        <v>0.9</v>
      </c>
      <c r="H23" s="22"/>
      <c r="I23" s="22">
        <f>G23</f>
        <v>0.9</v>
      </c>
      <c r="J23" s="22"/>
      <c r="K23" s="21">
        <f>I23</f>
        <v>0.9</v>
      </c>
      <c r="L23" s="22"/>
    </row>
    <row r="24" spans="1:15" ht="12.75" customHeight="1">
      <c r="A24" s="23" t="s">
        <v>19</v>
      </c>
      <c r="C24" s="20" t="s">
        <v>18</v>
      </c>
      <c r="D24" s="20"/>
      <c r="E24" s="13">
        <f>C20*E23</f>
        <v>18</v>
      </c>
      <c r="F24" s="14">
        <v>18</v>
      </c>
      <c r="G24" s="15">
        <f>E20*G23</f>
        <v>22.5</v>
      </c>
      <c r="H24" s="14">
        <v>23</v>
      </c>
      <c r="I24" s="16">
        <f>G20*I23</f>
        <v>27</v>
      </c>
      <c r="J24" s="14">
        <v>14</v>
      </c>
      <c r="K24" s="17">
        <f>I20*K23</f>
        <v>27</v>
      </c>
      <c r="L24" s="14">
        <v>12</v>
      </c>
      <c r="M24" s="310" t="s">
        <v>251</v>
      </c>
      <c r="N24" s="310"/>
      <c r="O24" s="310"/>
    </row>
    <row r="25" spans="1:15" ht="12.75" hidden="1" customHeight="1">
      <c r="A25" s="19" t="s">
        <v>20</v>
      </c>
      <c r="C25" s="20" t="s">
        <v>18</v>
      </c>
      <c r="D25" s="20"/>
      <c r="E25" s="20" t="s">
        <v>18</v>
      </c>
      <c r="F25" s="20"/>
      <c r="G25" s="21">
        <f>B40</f>
        <v>0.9</v>
      </c>
      <c r="H25" s="21"/>
      <c r="I25" s="21">
        <f>G25</f>
        <v>0.9</v>
      </c>
      <c r="J25" s="21"/>
      <c r="K25" s="21">
        <f>I25</f>
        <v>0.9</v>
      </c>
      <c r="L25" s="21"/>
      <c r="M25" s="310"/>
      <c r="N25" s="310"/>
      <c r="O25" s="310"/>
    </row>
    <row r="26" spans="1:15">
      <c r="A26" s="23" t="s">
        <v>21</v>
      </c>
      <c r="C26" s="20" t="s">
        <v>18</v>
      </c>
      <c r="D26" s="20"/>
      <c r="E26" s="20" t="s">
        <v>18</v>
      </c>
      <c r="F26" s="20"/>
      <c r="G26" s="13">
        <f>E24*G25</f>
        <v>16.2</v>
      </c>
      <c r="H26" s="14"/>
      <c r="I26" s="15">
        <f>G24*I25</f>
        <v>20.25</v>
      </c>
      <c r="J26" s="14">
        <v>14</v>
      </c>
      <c r="K26" s="16">
        <f>I24*K25</f>
        <v>24.3</v>
      </c>
      <c r="L26" s="14">
        <v>12</v>
      </c>
      <c r="M26" s="310"/>
      <c r="N26" s="310"/>
      <c r="O26" s="310"/>
    </row>
    <row r="27" spans="1:15" ht="12.75" hidden="1" customHeight="1">
      <c r="A27" s="19" t="s">
        <v>22</v>
      </c>
      <c r="C27" s="20" t="s">
        <v>18</v>
      </c>
      <c r="D27" s="20"/>
      <c r="E27" s="20" t="s">
        <v>18</v>
      </c>
      <c r="F27" s="20"/>
      <c r="G27" s="20" t="s">
        <v>18</v>
      </c>
      <c r="H27" s="20"/>
      <c r="I27" s="21">
        <f>B41</f>
        <v>0.9</v>
      </c>
      <c r="J27" s="21"/>
      <c r="K27" s="21">
        <f>I27</f>
        <v>0.9</v>
      </c>
      <c r="L27" s="21"/>
      <c r="M27" s="310"/>
      <c r="N27" s="310"/>
      <c r="O27" s="310"/>
    </row>
    <row r="28" spans="1:15">
      <c r="A28" s="23" t="s">
        <v>23</v>
      </c>
      <c r="C28" s="20" t="s">
        <v>18</v>
      </c>
      <c r="D28" s="20"/>
      <c r="E28" s="20" t="s">
        <v>18</v>
      </c>
      <c r="F28" s="20"/>
      <c r="G28" s="20" t="s">
        <v>18</v>
      </c>
      <c r="H28" s="20"/>
      <c r="I28" s="13">
        <f>G26*I27</f>
        <v>14.58</v>
      </c>
      <c r="J28" s="14">
        <v>14</v>
      </c>
      <c r="K28" s="15">
        <f>I26*K27</f>
        <v>18.225000000000001</v>
      </c>
      <c r="L28" s="14">
        <v>12</v>
      </c>
      <c r="M28" s="310"/>
      <c r="N28" s="310"/>
      <c r="O28" s="310"/>
    </row>
    <row r="29" spans="1:15" ht="12.75" hidden="1" customHeight="1">
      <c r="A29" s="19" t="s">
        <v>24</v>
      </c>
      <c r="C29" s="20" t="s">
        <v>18</v>
      </c>
      <c r="D29" s="20"/>
      <c r="E29" s="20" t="s">
        <v>18</v>
      </c>
      <c r="F29" s="20"/>
      <c r="G29" s="20" t="s">
        <v>18</v>
      </c>
      <c r="H29" s="20"/>
      <c r="I29" s="20" t="s">
        <v>18</v>
      </c>
      <c r="J29" s="20"/>
      <c r="K29" s="21">
        <f>B42</f>
        <v>0.9</v>
      </c>
      <c r="L29" s="20"/>
      <c r="M29" s="310"/>
      <c r="N29" s="310"/>
      <c r="O29" s="310"/>
    </row>
    <row r="30" spans="1:15">
      <c r="A30" s="23" t="s">
        <v>25</v>
      </c>
      <c r="C30" s="20" t="s">
        <v>18</v>
      </c>
      <c r="D30" s="20"/>
      <c r="E30" s="20" t="s">
        <v>18</v>
      </c>
      <c r="F30" s="20"/>
      <c r="G30" s="20" t="s">
        <v>18</v>
      </c>
      <c r="H30" s="20"/>
      <c r="I30" s="20" t="s">
        <v>18</v>
      </c>
      <c r="J30" s="20"/>
      <c r="K30" s="13">
        <f>I28*K29</f>
        <v>13.122</v>
      </c>
      <c r="L30" s="14">
        <v>12</v>
      </c>
      <c r="M30" s="310"/>
      <c r="N30" s="310"/>
      <c r="O30" s="310"/>
    </row>
    <row r="31" spans="1:15">
      <c r="M31" s="310"/>
      <c r="N31" s="310"/>
      <c r="O31" s="310"/>
    </row>
    <row r="32" spans="1:15">
      <c r="A32" t="s">
        <v>26</v>
      </c>
      <c r="C32" s="24">
        <f t="shared" ref="C32:L32" si="0">C20</f>
        <v>20</v>
      </c>
      <c r="D32" s="24">
        <f t="shared" si="0"/>
        <v>20</v>
      </c>
      <c r="E32" s="24">
        <f t="shared" si="0"/>
        <v>25</v>
      </c>
      <c r="F32" s="24">
        <f t="shared" si="0"/>
        <v>25</v>
      </c>
      <c r="G32" s="24">
        <f t="shared" si="0"/>
        <v>30</v>
      </c>
      <c r="H32" s="24">
        <f t="shared" si="0"/>
        <v>30</v>
      </c>
      <c r="I32" s="24">
        <f t="shared" si="0"/>
        <v>30</v>
      </c>
      <c r="J32" s="24">
        <f t="shared" si="0"/>
        <v>30</v>
      </c>
      <c r="K32" s="24">
        <f t="shared" si="0"/>
        <v>30</v>
      </c>
      <c r="L32" s="24">
        <f t="shared" si="0"/>
        <v>30</v>
      </c>
      <c r="M32" s="310"/>
      <c r="N32" s="310"/>
      <c r="O32" s="310"/>
    </row>
    <row r="33" spans="1:15">
      <c r="A33" t="s">
        <v>27</v>
      </c>
      <c r="C33" s="24">
        <f t="shared" ref="C33:L33" si="1">SUM(C24,C26,C28,C30)</f>
        <v>0</v>
      </c>
      <c r="D33" s="14">
        <f t="shared" si="1"/>
        <v>0</v>
      </c>
      <c r="E33" s="24">
        <f t="shared" si="1"/>
        <v>18</v>
      </c>
      <c r="F33" s="14">
        <f t="shared" si="1"/>
        <v>18</v>
      </c>
      <c r="G33" s="24">
        <f t="shared" si="1"/>
        <v>38.700000000000003</v>
      </c>
      <c r="H33" s="14">
        <f t="shared" si="1"/>
        <v>23</v>
      </c>
      <c r="I33" s="24">
        <f t="shared" si="1"/>
        <v>61.83</v>
      </c>
      <c r="J33" s="14">
        <f t="shared" si="1"/>
        <v>42</v>
      </c>
      <c r="K33" s="24">
        <f t="shared" si="1"/>
        <v>82.647000000000006</v>
      </c>
      <c r="L33" s="14">
        <f t="shared" si="1"/>
        <v>48</v>
      </c>
      <c r="M33" s="310"/>
      <c r="N33" s="310"/>
      <c r="O33" s="310"/>
    </row>
    <row r="34" spans="1:15">
      <c r="M34" s="310"/>
      <c r="N34" s="310"/>
      <c r="O34" s="310"/>
    </row>
    <row r="35" spans="1:15">
      <c r="A35" s="25" t="s">
        <v>28</v>
      </c>
      <c r="C35" s="24">
        <f t="shared" ref="C35:L35" si="2">SUM(C32:C33)</f>
        <v>20</v>
      </c>
      <c r="D35" s="24">
        <f t="shared" si="2"/>
        <v>20</v>
      </c>
      <c r="E35" s="24">
        <f t="shared" si="2"/>
        <v>43</v>
      </c>
      <c r="F35" s="24">
        <f t="shared" si="2"/>
        <v>43</v>
      </c>
      <c r="G35" s="24">
        <f t="shared" si="2"/>
        <v>68.7</v>
      </c>
      <c r="H35" s="24">
        <f t="shared" si="2"/>
        <v>53</v>
      </c>
      <c r="I35" s="24">
        <f t="shared" si="2"/>
        <v>91.83</v>
      </c>
      <c r="J35" s="24">
        <f t="shared" si="2"/>
        <v>72</v>
      </c>
      <c r="K35" s="24">
        <f t="shared" si="2"/>
        <v>112.64700000000001</v>
      </c>
      <c r="L35" s="24">
        <f t="shared" si="2"/>
        <v>78</v>
      </c>
      <c r="M35" s="310"/>
      <c r="N35" s="310"/>
      <c r="O35" s="310"/>
    </row>
    <row r="37" spans="1:15">
      <c r="A37" s="26" t="s">
        <v>29</v>
      </c>
      <c r="B37" s="8" t="s">
        <v>30</v>
      </c>
    </row>
    <row r="39" spans="1:15" ht="12.75" customHeight="1">
      <c r="A39" s="19" t="s">
        <v>17</v>
      </c>
      <c r="B39" s="27">
        <v>0.9</v>
      </c>
      <c r="M39" s="304" t="s">
        <v>252</v>
      </c>
      <c r="N39" s="304"/>
      <c r="O39" s="304"/>
    </row>
    <row r="40" spans="1:15">
      <c r="A40" s="19" t="s">
        <v>20</v>
      </c>
      <c r="B40" s="27">
        <v>0.9</v>
      </c>
      <c r="G40" s="28"/>
      <c r="M40" s="304"/>
      <c r="N40" s="304"/>
      <c r="O40" s="304"/>
    </row>
    <row r="41" spans="1:15">
      <c r="A41" s="19" t="s">
        <v>22</v>
      </c>
      <c r="B41" s="27">
        <v>0.9</v>
      </c>
      <c r="M41" s="304"/>
      <c r="N41" s="304"/>
      <c r="O41" s="304"/>
    </row>
    <row r="42" spans="1:15">
      <c r="A42" s="19" t="s">
        <v>24</v>
      </c>
      <c r="B42" s="27">
        <v>0.9</v>
      </c>
      <c r="M42" s="304"/>
      <c r="N42" s="304"/>
      <c r="O42" s="304"/>
    </row>
    <row r="43" spans="1:15">
      <c r="M43" s="304"/>
      <c r="N43" s="304"/>
      <c r="O43" s="304"/>
    </row>
    <row r="44" spans="1:15">
      <c r="M44" s="304"/>
      <c r="N44" s="304"/>
      <c r="O44" s="304"/>
    </row>
    <row r="45" spans="1:15">
      <c r="M45" s="304"/>
      <c r="N45" s="304"/>
      <c r="O45" s="304"/>
    </row>
    <row r="46" spans="1:15" ht="15">
      <c r="A46" s="306" t="s">
        <v>31</v>
      </c>
      <c r="B46" s="306"/>
      <c r="C46" s="306"/>
      <c r="D46" s="306"/>
      <c r="E46" s="306"/>
      <c r="F46" s="306"/>
      <c r="G46" s="306"/>
      <c r="H46" s="306"/>
      <c r="I46" s="306"/>
      <c r="J46" s="306"/>
      <c r="K46" s="306"/>
    </row>
    <row r="48" spans="1:15">
      <c r="A48" s="26" t="s">
        <v>81</v>
      </c>
      <c r="B48" s="8"/>
    </row>
    <row r="49" spans="1:15">
      <c r="A49" s="26"/>
      <c r="B49" s="8"/>
    </row>
    <row r="50" spans="1:15" ht="12.75" customHeight="1">
      <c r="A50" s="315" t="s">
        <v>33</v>
      </c>
      <c r="B50" s="315"/>
      <c r="C50" s="29"/>
      <c r="D50" s="29"/>
      <c r="E50" s="30" t="s">
        <v>32</v>
      </c>
      <c r="M50" s="304" t="s">
        <v>87</v>
      </c>
      <c r="N50" s="304"/>
      <c r="O50" s="304"/>
    </row>
    <row r="51" spans="1:15">
      <c r="A51" t="s">
        <v>34</v>
      </c>
      <c r="B51" s="31">
        <v>15</v>
      </c>
      <c r="C51" s="129">
        <v>1</v>
      </c>
      <c r="D51" s="32"/>
      <c r="E51" s="33">
        <f>B51*C51</f>
        <v>15</v>
      </c>
      <c r="M51" s="304"/>
      <c r="N51" s="304"/>
      <c r="O51" s="304"/>
    </row>
    <row r="52" spans="1:15">
      <c r="A52" t="s">
        <v>35</v>
      </c>
      <c r="B52" s="31">
        <v>15</v>
      </c>
      <c r="C52" s="129">
        <v>1</v>
      </c>
      <c r="D52" s="34"/>
      <c r="E52" s="33">
        <f t="shared" ref="E52:E55" si="3">B52*C52</f>
        <v>15</v>
      </c>
      <c r="M52" s="304"/>
      <c r="N52" s="304"/>
      <c r="O52" s="304"/>
    </row>
    <row r="53" spans="1:15">
      <c r="A53" t="s">
        <v>36</v>
      </c>
      <c r="B53" s="31">
        <v>15</v>
      </c>
      <c r="C53" s="129">
        <v>1</v>
      </c>
      <c r="D53" s="32"/>
      <c r="E53" s="33">
        <f t="shared" si="3"/>
        <v>15</v>
      </c>
      <c r="M53" s="304"/>
      <c r="N53" s="304"/>
      <c r="O53" s="304"/>
    </row>
    <row r="54" spans="1:15">
      <c r="A54" t="s">
        <v>37</v>
      </c>
      <c r="B54" s="31">
        <v>15</v>
      </c>
      <c r="C54" s="129">
        <v>1</v>
      </c>
      <c r="D54" s="32"/>
      <c r="E54" s="33">
        <f t="shared" si="3"/>
        <v>15</v>
      </c>
      <c r="M54" s="304"/>
      <c r="N54" s="304"/>
      <c r="O54" s="304"/>
    </row>
    <row r="55" spans="1:15">
      <c r="A55" t="s">
        <v>38</v>
      </c>
      <c r="B55" s="31">
        <v>0</v>
      </c>
      <c r="C55" s="129">
        <v>1</v>
      </c>
      <c r="D55" s="32"/>
      <c r="E55" s="33">
        <f t="shared" si="3"/>
        <v>0</v>
      </c>
      <c r="M55" s="304"/>
      <c r="N55" s="304"/>
      <c r="O55" s="304"/>
    </row>
    <row r="56" spans="1:15">
      <c r="M56" s="35"/>
      <c r="N56" s="35"/>
      <c r="O56" s="35"/>
    </row>
    <row r="57" spans="1:15">
      <c r="A57" s="8" t="s">
        <v>39</v>
      </c>
      <c r="M57" s="35"/>
      <c r="N57" s="35"/>
      <c r="O57" s="35"/>
    </row>
    <row r="58" spans="1:15">
      <c r="A58" s="8" t="s">
        <v>40</v>
      </c>
      <c r="M58" s="35"/>
      <c r="N58" s="35"/>
      <c r="O58" s="35"/>
    </row>
    <row r="59" spans="1:15">
      <c r="A59" s="8"/>
      <c r="M59" s="35"/>
      <c r="N59" s="35"/>
      <c r="O59" s="35"/>
    </row>
    <row r="60" spans="1:15">
      <c r="A60" s="26" t="s">
        <v>80</v>
      </c>
      <c r="M60" s="35"/>
      <c r="N60" s="35"/>
      <c r="O60" s="35"/>
    </row>
    <row r="61" spans="1:15">
      <c r="A61" s="8" t="s">
        <v>82</v>
      </c>
      <c r="M61" s="35"/>
      <c r="N61" s="35"/>
      <c r="O61" s="35"/>
    </row>
    <row r="62" spans="1:15">
      <c r="A62" s="8" t="s">
        <v>84</v>
      </c>
      <c r="M62" s="35"/>
      <c r="N62" s="35"/>
      <c r="O62" s="35"/>
    </row>
    <row r="63" spans="1:15">
      <c r="A63" s="8" t="s">
        <v>85</v>
      </c>
      <c r="M63" s="35"/>
      <c r="N63" s="35"/>
      <c r="O63" s="35"/>
    </row>
    <row r="64" spans="1:15">
      <c r="A64" s="8" t="s">
        <v>86</v>
      </c>
      <c r="M64" s="35"/>
      <c r="N64" s="35"/>
      <c r="O64" s="35"/>
    </row>
    <row r="65" spans="1:15">
      <c r="A65" s="8"/>
      <c r="M65" s="35"/>
      <c r="N65" s="35"/>
      <c r="O65" s="35"/>
    </row>
    <row r="66" spans="1:15">
      <c r="A66" s="26" t="s">
        <v>83</v>
      </c>
      <c r="M66" s="35"/>
      <c r="N66" s="35"/>
      <c r="O66" s="35"/>
    </row>
    <row r="67" spans="1:15">
      <c r="A67" t="s">
        <v>34</v>
      </c>
      <c r="B67">
        <v>3</v>
      </c>
      <c r="M67" s="35"/>
      <c r="N67" s="35"/>
      <c r="O67" s="35"/>
    </row>
    <row r="68" spans="1:15">
      <c r="A68" t="s">
        <v>35</v>
      </c>
      <c r="B68">
        <v>3</v>
      </c>
      <c r="M68" s="35"/>
      <c r="N68" s="35"/>
      <c r="O68" s="35"/>
    </row>
    <row r="69" spans="1:15">
      <c r="A69" t="s">
        <v>36</v>
      </c>
      <c r="B69">
        <v>4</v>
      </c>
      <c r="M69" s="35"/>
      <c r="N69" s="35"/>
      <c r="O69" s="35"/>
    </row>
    <row r="70" spans="1:15">
      <c r="A70" t="s">
        <v>37</v>
      </c>
      <c r="B70">
        <v>5</v>
      </c>
      <c r="M70" s="35"/>
      <c r="N70" s="35"/>
      <c r="O70" s="35"/>
    </row>
    <row r="71" spans="1:15">
      <c r="A71" t="s">
        <v>38</v>
      </c>
      <c r="B71">
        <v>0</v>
      </c>
      <c r="M71" s="35"/>
      <c r="N71" s="35"/>
      <c r="O71" s="35"/>
    </row>
    <row r="72" spans="1:15">
      <c r="M72" s="35"/>
      <c r="N72" s="35"/>
      <c r="O72" s="35"/>
    </row>
    <row r="73" spans="1:15" ht="15">
      <c r="A73" s="306" t="s">
        <v>274</v>
      </c>
      <c r="B73" s="306"/>
      <c r="C73" s="306"/>
      <c r="D73" s="306"/>
      <c r="E73" s="306"/>
      <c r="F73" s="306"/>
      <c r="G73" s="306"/>
      <c r="H73" s="306"/>
      <c r="I73" s="306"/>
      <c r="J73" s="306"/>
      <c r="K73" s="306"/>
      <c r="M73" s="35"/>
      <c r="N73" s="35"/>
      <c r="O73" s="35"/>
    </row>
    <row r="74" spans="1:15" ht="15.75" customHeight="1">
      <c r="A74" s="9"/>
      <c r="C74" s="11" t="str">
        <f>COVER!$B$13</f>
        <v>2014 - 2015</v>
      </c>
      <c r="D74" s="11" t="s">
        <v>13</v>
      </c>
      <c r="E74" s="11" t="str">
        <f>COVER!$B$14</f>
        <v>2015 - 2016</v>
      </c>
      <c r="F74" s="11" t="s">
        <v>13</v>
      </c>
      <c r="G74" s="11" t="str">
        <f>COVER!$B$15</f>
        <v>2016 - 2017</v>
      </c>
      <c r="H74" s="11" t="s">
        <v>13</v>
      </c>
      <c r="I74" s="11" t="str">
        <f>COVER!$B$16</f>
        <v>2017 - 2018</v>
      </c>
      <c r="J74" s="11" t="s">
        <v>13</v>
      </c>
      <c r="K74" s="11" t="str">
        <f>COVER!$B$17</f>
        <v>2018 - 2019</v>
      </c>
      <c r="M74" s="95"/>
      <c r="N74" s="95"/>
      <c r="O74" s="95"/>
    </row>
    <row r="75" spans="1:15">
      <c r="C75" s="12"/>
      <c r="D75" s="12"/>
      <c r="E75" s="12"/>
      <c r="F75" s="12"/>
      <c r="G75" s="12"/>
      <c r="H75" s="12"/>
      <c r="I75" s="12"/>
      <c r="J75" s="12"/>
      <c r="K75" s="12"/>
      <c r="M75" s="95"/>
      <c r="N75" s="95"/>
      <c r="O75" s="95"/>
    </row>
    <row r="76" spans="1:15">
      <c r="A76" s="36" t="s">
        <v>42</v>
      </c>
      <c r="C76" s="13">
        <f>$E$51*C$20</f>
        <v>300</v>
      </c>
      <c r="D76" s="14">
        <f>$E$51*D20</f>
        <v>300</v>
      </c>
      <c r="E76" s="15">
        <f>$E$51*$E$20</f>
        <v>375</v>
      </c>
      <c r="F76" s="14">
        <f>$E$51*F20</f>
        <v>375</v>
      </c>
      <c r="G76" s="16">
        <f>$E$51*$G$20</f>
        <v>450</v>
      </c>
      <c r="H76" s="14">
        <f>$E$51*H20</f>
        <v>450</v>
      </c>
      <c r="I76" s="17">
        <f>$E$51*$I$20</f>
        <v>450</v>
      </c>
      <c r="J76" s="14">
        <f>$E$51*J20</f>
        <v>450</v>
      </c>
      <c r="K76" s="18">
        <f>$E$51*$K$20</f>
        <v>450</v>
      </c>
      <c r="M76" s="95"/>
      <c r="N76" s="95"/>
      <c r="O76" s="95"/>
    </row>
    <row r="77" spans="1:15" ht="12" customHeight="1">
      <c r="A77" s="36" t="s">
        <v>19</v>
      </c>
      <c r="C77" s="20" t="s">
        <v>18</v>
      </c>
      <c r="D77" s="20"/>
      <c r="E77" s="13">
        <f>$E$52*$E$24</f>
        <v>270</v>
      </c>
      <c r="F77" s="14">
        <f>$E$52*F24</f>
        <v>270</v>
      </c>
      <c r="G77" s="15">
        <f>$E$52*$G$24</f>
        <v>337.5</v>
      </c>
      <c r="H77" s="14">
        <f>$E$52*H24</f>
        <v>345</v>
      </c>
      <c r="I77" s="16">
        <f>$E$52*$I$24</f>
        <v>405</v>
      </c>
      <c r="J77" s="14">
        <f>$E$52*J24</f>
        <v>210</v>
      </c>
      <c r="K77" s="17">
        <f>$E$52*$K$24</f>
        <v>405</v>
      </c>
      <c r="M77" s="95"/>
      <c r="N77" s="95"/>
      <c r="O77" s="95"/>
    </row>
    <row r="78" spans="1:15" ht="12" customHeight="1">
      <c r="A78" s="36" t="s">
        <v>21</v>
      </c>
      <c r="C78" s="20" t="s">
        <v>18</v>
      </c>
      <c r="D78" s="20"/>
      <c r="E78" s="20" t="s">
        <v>18</v>
      </c>
      <c r="F78" s="20"/>
      <c r="G78" s="13">
        <f>$E$53*$G$26</f>
        <v>243</v>
      </c>
      <c r="H78" s="14">
        <f>$E$53*H26</f>
        <v>0</v>
      </c>
      <c r="I78" s="15">
        <f>$E$53*$I$26</f>
        <v>303.75</v>
      </c>
      <c r="J78" s="14">
        <f>$E$53*J26</f>
        <v>210</v>
      </c>
      <c r="K78" s="16">
        <f>$E$53*$K$26</f>
        <v>364.5</v>
      </c>
      <c r="M78" s="95"/>
      <c r="N78" s="95"/>
      <c r="O78" s="95"/>
    </row>
    <row r="79" spans="1:15" ht="12" customHeight="1">
      <c r="A79" s="36" t="s">
        <v>23</v>
      </c>
      <c r="C79" s="20" t="s">
        <v>18</v>
      </c>
      <c r="D79" s="20"/>
      <c r="E79" s="20" t="s">
        <v>18</v>
      </c>
      <c r="F79" s="20"/>
      <c r="G79" s="20" t="s">
        <v>18</v>
      </c>
      <c r="H79" s="20"/>
      <c r="I79" s="13">
        <f>$E$54*$I$28</f>
        <v>218.7</v>
      </c>
      <c r="J79" s="14">
        <f>$E$54*J28</f>
        <v>210</v>
      </c>
      <c r="K79" s="15">
        <f>$E$54*$K$28</f>
        <v>273.375</v>
      </c>
      <c r="M79" s="95"/>
      <c r="N79" s="95"/>
      <c r="O79" s="95"/>
    </row>
    <row r="80" spans="1:15" ht="12" customHeight="1">
      <c r="A80" s="36" t="s">
        <v>25</v>
      </c>
      <c r="C80" s="20" t="s">
        <v>18</v>
      </c>
      <c r="D80" s="20"/>
      <c r="E80" s="20" t="s">
        <v>18</v>
      </c>
      <c r="F80" s="20"/>
      <c r="G80" s="20" t="s">
        <v>18</v>
      </c>
      <c r="H80" s="20"/>
      <c r="I80" s="20" t="s">
        <v>18</v>
      </c>
      <c r="J80" s="20"/>
      <c r="K80" s="13">
        <f>$E$55*$K$30</f>
        <v>0</v>
      </c>
      <c r="M80" s="95"/>
      <c r="N80" s="95"/>
      <c r="O80" s="95"/>
    </row>
    <row r="81" spans="1:15" ht="12" customHeight="1"/>
    <row r="82" spans="1:15" ht="12" customHeight="1"/>
    <row r="83" spans="1:15" ht="12" customHeight="1">
      <c r="A83" s="36" t="s">
        <v>43</v>
      </c>
      <c r="C83" s="24">
        <f t="shared" ref="C83:K83" si="4">C76</f>
        <v>300</v>
      </c>
      <c r="D83" s="24">
        <f t="shared" si="4"/>
        <v>300</v>
      </c>
      <c r="E83" s="24">
        <f t="shared" si="4"/>
        <v>375</v>
      </c>
      <c r="F83" s="24">
        <f t="shared" si="4"/>
        <v>375</v>
      </c>
      <c r="G83" s="24">
        <f t="shared" si="4"/>
        <v>450</v>
      </c>
      <c r="H83" s="24">
        <f t="shared" si="4"/>
        <v>450</v>
      </c>
      <c r="I83" s="24">
        <f t="shared" si="4"/>
        <v>450</v>
      </c>
      <c r="J83" s="24">
        <f t="shared" si="4"/>
        <v>450</v>
      </c>
      <c r="K83" s="24">
        <f t="shared" si="4"/>
        <v>450</v>
      </c>
    </row>
    <row r="84" spans="1:15" ht="12" customHeight="1">
      <c r="A84" s="36" t="s">
        <v>44</v>
      </c>
      <c r="C84" s="24">
        <f t="shared" ref="C84:K84" si="5">SUM(C77:C80)</f>
        <v>0</v>
      </c>
      <c r="D84" s="24">
        <f t="shared" si="5"/>
        <v>0</v>
      </c>
      <c r="E84" s="24">
        <f t="shared" si="5"/>
        <v>270</v>
      </c>
      <c r="F84" s="24">
        <f t="shared" si="5"/>
        <v>270</v>
      </c>
      <c r="G84" s="24">
        <f t="shared" si="5"/>
        <v>580.5</v>
      </c>
      <c r="H84" s="24">
        <f t="shared" si="5"/>
        <v>345</v>
      </c>
      <c r="I84" s="24">
        <f t="shared" si="5"/>
        <v>927.45</v>
      </c>
      <c r="J84" s="24">
        <f t="shared" si="5"/>
        <v>630</v>
      </c>
      <c r="K84" s="24">
        <f t="shared" si="5"/>
        <v>1042.875</v>
      </c>
    </row>
    <row r="85" spans="1:15" ht="12" customHeight="1"/>
    <row r="86" spans="1:15" ht="12" customHeight="1">
      <c r="A86" t="s">
        <v>45</v>
      </c>
      <c r="C86" s="24">
        <f t="shared" ref="C86:K86" si="6">SUM(C83:C84)</f>
        <v>300</v>
      </c>
      <c r="D86" s="24">
        <f t="shared" si="6"/>
        <v>300</v>
      </c>
      <c r="E86" s="24">
        <f t="shared" si="6"/>
        <v>645</v>
      </c>
      <c r="F86" s="24">
        <f t="shared" si="6"/>
        <v>645</v>
      </c>
      <c r="G86" s="24">
        <f t="shared" si="6"/>
        <v>1030.5</v>
      </c>
      <c r="H86" s="24">
        <f t="shared" si="6"/>
        <v>795</v>
      </c>
      <c r="I86" s="24">
        <f t="shared" si="6"/>
        <v>1377.45</v>
      </c>
      <c r="J86" s="24">
        <f t="shared" si="6"/>
        <v>1080</v>
      </c>
      <c r="K86" s="24">
        <f t="shared" si="6"/>
        <v>1492.875</v>
      </c>
    </row>
    <row r="87" spans="1:15" ht="12" customHeight="1">
      <c r="C87" s="37"/>
      <c r="D87" s="38"/>
      <c r="E87" s="37"/>
      <c r="F87" s="38"/>
      <c r="G87" s="37"/>
      <c r="H87" s="38"/>
      <c r="I87" s="37"/>
      <c r="J87" s="38"/>
      <c r="K87" s="37"/>
    </row>
    <row r="88" spans="1:15" ht="12" customHeight="1"/>
    <row r="89" spans="1:15" ht="15" customHeight="1">
      <c r="A89" s="306" t="s">
        <v>46</v>
      </c>
      <c r="B89" s="306"/>
      <c r="C89" s="306"/>
      <c r="D89" s="306"/>
      <c r="E89" s="306"/>
      <c r="F89" s="306"/>
      <c r="G89" s="306"/>
      <c r="H89" s="306"/>
      <c r="I89" s="306"/>
      <c r="J89" s="306"/>
      <c r="K89" s="306"/>
    </row>
    <row r="90" spans="1:15" ht="12" customHeight="1"/>
    <row r="91" spans="1:15" ht="12" customHeight="1">
      <c r="A91" s="26" t="s">
        <v>47</v>
      </c>
      <c r="C91" s="39">
        <v>1096</v>
      </c>
      <c r="D91" s="40">
        <v>999</v>
      </c>
      <c r="E91" s="41">
        <f>C91*(1+E92)</f>
        <v>1128.8800000000001</v>
      </c>
      <c r="F91" s="40">
        <v>999</v>
      </c>
      <c r="G91" s="41">
        <f t="shared" ref="G91:K91" si="7">E91*(1+G92)</f>
        <v>1162.7464000000002</v>
      </c>
      <c r="H91" s="40">
        <v>999</v>
      </c>
      <c r="I91" s="41">
        <f t="shared" si="7"/>
        <v>1197.6287920000002</v>
      </c>
      <c r="J91" s="40">
        <v>999</v>
      </c>
      <c r="K91" s="41">
        <f t="shared" si="7"/>
        <v>1233.5576557600002</v>
      </c>
      <c r="M91" s="304" t="s">
        <v>110</v>
      </c>
      <c r="N91" s="304"/>
      <c r="O91" s="304"/>
    </row>
    <row r="92" spans="1:15" ht="12" customHeight="1">
      <c r="A92" s="42" t="s">
        <v>48</v>
      </c>
      <c r="E92" s="43">
        <v>0.03</v>
      </c>
      <c r="F92" s="8"/>
      <c r="G92" s="43">
        <f>E92</f>
        <v>0.03</v>
      </c>
      <c r="H92" s="8"/>
      <c r="I92" s="43">
        <f>G92</f>
        <v>0.03</v>
      </c>
      <c r="J92" s="8"/>
      <c r="K92" s="43">
        <f>I92</f>
        <v>0.03</v>
      </c>
      <c r="M92" s="304"/>
      <c r="N92" s="304"/>
      <c r="O92" s="304"/>
    </row>
    <row r="93" spans="1:15">
      <c r="A93" s="19"/>
      <c r="M93" s="304"/>
      <c r="N93" s="304"/>
      <c r="O93" s="304"/>
    </row>
    <row r="94" spans="1:15" ht="12" customHeight="1">
      <c r="A94" s="26" t="s">
        <v>49</v>
      </c>
      <c r="C94" s="44">
        <v>0.11</v>
      </c>
      <c r="D94" s="45">
        <v>0.55000000000000004</v>
      </c>
      <c r="E94" s="79">
        <f>C94</f>
        <v>0.11</v>
      </c>
      <c r="F94" s="79">
        <v>0.55000000000000004</v>
      </c>
      <c r="G94" s="79">
        <f>E94</f>
        <v>0.11</v>
      </c>
      <c r="H94" s="79">
        <v>0.55000000000000004</v>
      </c>
      <c r="I94" s="79">
        <f>G94</f>
        <v>0.11</v>
      </c>
      <c r="J94" s="79">
        <v>0.55000000000000004</v>
      </c>
      <c r="K94" s="79">
        <f>I94</f>
        <v>0.11</v>
      </c>
      <c r="M94" s="304"/>
      <c r="N94" s="304"/>
      <c r="O94" s="304"/>
    </row>
    <row r="95" spans="1:15">
      <c r="A95" s="42"/>
      <c r="M95" s="304"/>
      <c r="N95" s="304"/>
      <c r="O95" s="304"/>
    </row>
    <row r="96" spans="1:15">
      <c r="A96" s="42"/>
      <c r="M96" s="304"/>
      <c r="N96" s="304"/>
      <c r="O96" s="304"/>
    </row>
    <row r="98" spans="1:15" ht="15">
      <c r="A98" s="306" t="s">
        <v>50</v>
      </c>
      <c r="B98" s="306"/>
      <c r="C98" s="306"/>
      <c r="D98" s="306"/>
      <c r="E98" s="306"/>
      <c r="F98" s="306"/>
      <c r="G98" s="306"/>
      <c r="H98" s="306"/>
      <c r="I98" s="306"/>
      <c r="J98" s="306"/>
      <c r="K98" s="306"/>
      <c r="M98" s="304" t="s">
        <v>51</v>
      </c>
      <c r="N98" s="304"/>
      <c r="O98" s="304"/>
    </row>
    <row r="99" spans="1:15">
      <c r="M99" s="304"/>
      <c r="N99" s="304"/>
      <c r="O99" s="304"/>
    </row>
    <row r="100" spans="1:15">
      <c r="A100" s="26" t="s">
        <v>52</v>
      </c>
      <c r="C100" s="46">
        <f t="shared" ref="C100:K100" si="8">C91*C86</f>
        <v>328800</v>
      </c>
      <c r="D100" s="47">
        <f t="shared" si="8"/>
        <v>299700</v>
      </c>
      <c r="E100" s="46">
        <f t="shared" si="8"/>
        <v>728127.60000000009</v>
      </c>
      <c r="F100" s="47">
        <f t="shared" si="8"/>
        <v>644355</v>
      </c>
      <c r="G100" s="46">
        <f t="shared" si="8"/>
        <v>1198210.1652000002</v>
      </c>
      <c r="H100" s="47">
        <f t="shared" si="8"/>
        <v>794205</v>
      </c>
      <c r="I100" s="46">
        <f t="shared" si="8"/>
        <v>1649673.7795404003</v>
      </c>
      <c r="J100" s="47">
        <f t="shared" si="8"/>
        <v>1078920</v>
      </c>
      <c r="K100" s="46">
        <f t="shared" si="8"/>
        <v>1841547.3853427104</v>
      </c>
      <c r="M100" s="304"/>
      <c r="N100" s="304"/>
      <c r="O100" s="304"/>
    </row>
    <row r="101" spans="1:15">
      <c r="A101" s="42" t="s">
        <v>53</v>
      </c>
      <c r="C101" s="46">
        <f>C100*C94</f>
        <v>36168</v>
      </c>
      <c r="D101" s="47">
        <f t="shared" ref="D101:K101" si="9">D100*D94</f>
        <v>164835</v>
      </c>
      <c r="E101" s="46">
        <f t="shared" si="9"/>
        <v>80094.036000000007</v>
      </c>
      <c r="F101" s="47">
        <f t="shared" si="9"/>
        <v>354395.25</v>
      </c>
      <c r="G101" s="46">
        <f t="shared" si="9"/>
        <v>131803.11817200002</v>
      </c>
      <c r="H101" s="47">
        <f t="shared" si="9"/>
        <v>436812.75000000006</v>
      </c>
      <c r="I101" s="46">
        <f t="shared" si="9"/>
        <v>181464.11574944403</v>
      </c>
      <c r="J101" s="47">
        <f t="shared" si="9"/>
        <v>593406</v>
      </c>
      <c r="K101" s="46">
        <f t="shared" si="9"/>
        <v>202570.21238769815</v>
      </c>
      <c r="M101" s="304"/>
      <c r="N101" s="304"/>
      <c r="O101" s="304"/>
    </row>
    <row r="102" spans="1:15">
      <c r="A102" s="42"/>
      <c r="C102" s="48"/>
      <c r="D102" s="48"/>
      <c r="E102" s="48"/>
      <c r="F102" s="48"/>
      <c r="G102" s="48"/>
      <c r="H102" s="48"/>
      <c r="I102" s="48"/>
      <c r="J102" s="48"/>
      <c r="K102" s="48"/>
    </row>
    <row r="103" spans="1:15">
      <c r="A103" s="26" t="s">
        <v>54</v>
      </c>
      <c r="C103" s="49">
        <f>C100-C101</f>
        <v>292632</v>
      </c>
      <c r="D103" s="50">
        <f t="shared" ref="D103:L103" si="10">D100-D101</f>
        <v>134865</v>
      </c>
      <c r="E103" s="49">
        <f t="shared" si="10"/>
        <v>648033.56400000013</v>
      </c>
      <c r="F103" s="50">
        <f t="shared" si="10"/>
        <v>289959.75</v>
      </c>
      <c r="G103" s="49">
        <f t="shared" si="10"/>
        <v>1066407.0470280002</v>
      </c>
      <c r="H103" s="50">
        <f t="shared" si="10"/>
        <v>357392.24999999994</v>
      </c>
      <c r="I103" s="49">
        <f t="shared" si="10"/>
        <v>1468209.6637909561</v>
      </c>
      <c r="J103" s="50">
        <f t="shared" si="10"/>
        <v>485514</v>
      </c>
      <c r="K103" s="49">
        <f t="shared" si="10"/>
        <v>1638977.1729550122</v>
      </c>
      <c r="L103" s="48">
        <f t="shared" si="10"/>
        <v>0</v>
      </c>
    </row>
    <row r="104" spans="1:15" ht="13.5" customHeight="1">
      <c r="A104" s="26"/>
    </row>
    <row r="105" spans="1:15" ht="13.5" customHeight="1">
      <c r="A105" s="26"/>
    </row>
    <row r="106" spans="1:15" ht="18.75" customHeight="1">
      <c r="A106" s="306" t="s">
        <v>55</v>
      </c>
      <c r="B106" s="306"/>
      <c r="C106" s="306"/>
      <c r="D106" s="306"/>
      <c r="E106" s="306"/>
      <c r="F106" s="306"/>
      <c r="G106" s="306"/>
      <c r="H106" s="306"/>
      <c r="I106" s="306"/>
      <c r="J106" s="306"/>
      <c r="K106" s="306"/>
      <c r="M106" s="304" t="s">
        <v>56</v>
      </c>
      <c r="N106" s="304"/>
      <c r="O106" s="304"/>
    </row>
    <row r="107" spans="1:15" ht="13.5" customHeight="1">
      <c r="A107" s="8" t="s">
        <v>57</v>
      </c>
      <c r="M107" s="304"/>
      <c r="N107" s="304"/>
      <c r="O107" s="304"/>
    </row>
    <row r="108" spans="1:15" ht="13.5" customHeight="1">
      <c r="A108" s="8" t="s">
        <v>58</v>
      </c>
      <c r="M108" s="304"/>
      <c r="N108" s="304"/>
      <c r="O108" s="304"/>
    </row>
    <row r="109" spans="1:15" ht="13.5" customHeight="1">
      <c r="A109" s="8"/>
      <c r="M109" s="304"/>
      <c r="N109" s="304"/>
      <c r="O109" s="304"/>
    </row>
    <row r="110" spans="1:15" ht="13.5" customHeight="1">
      <c r="A110" s="51" t="s">
        <v>59</v>
      </c>
      <c r="B110" s="52">
        <v>100</v>
      </c>
      <c r="C110" s="53">
        <f t="shared" ref="C110:K110" si="11">$B$110*C35</f>
        <v>2000</v>
      </c>
      <c r="D110" s="54">
        <f t="shared" si="11"/>
        <v>2000</v>
      </c>
      <c r="E110" s="53">
        <f t="shared" si="11"/>
        <v>4300</v>
      </c>
      <c r="F110" s="54">
        <f t="shared" si="11"/>
        <v>4300</v>
      </c>
      <c r="G110" s="53">
        <f t="shared" si="11"/>
        <v>6870</v>
      </c>
      <c r="H110" s="54">
        <f t="shared" si="11"/>
        <v>5300</v>
      </c>
      <c r="I110" s="53">
        <f t="shared" si="11"/>
        <v>9183</v>
      </c>
      <c r="J110" s="54">
        <f t="shared" si="11"/>
        <v>7200</v>
      </c>
      <c r="K110" s="53">
        <f t="shared" si="11"/>
        <v>11264.7</v>
      </c>
    </row>
    <row r="111" spans="1:15" ht="13.5" customHeight="1">
      <c r="A111" s="51" t="s">
        <v>60</v>
      </c>
      <c r="B111" s="52">
        <v>50</v>
      </c>
      <c r="C111" s="53">
        <f t="shared" ref="C111:K111" si="12">$B$111*C35</f>
        <v>1000</v>
      </c>
      <c r="D111" s="54">
        <f t="shared" si="12"/>
        <v>1000</v>
      </c>
      <c r="E111" s="53">
        <f t="shared" si="12"/>
        <v>2150</v>
      </c>
      <c r="F111" s="54">
        <f t="shared" si="12"/>
        <v>2150</v>
      </c>
      <c r="G111" s="53">
        <f t="shared" si="12"/>
        <v>3435</v>
      </c>
      <c r="H111" s="54">
        <f t="shared" si="12"/>
        <v>2650</v>
      </c>
      <c r="I111" s="53">
        <f t="shared" si="12"/>
        <v>4591.5</v>
      </c>
      <c r="J111" s="54">
        <f t="shared" si="12"/>
        <v>3600</v>
      </c>
      <c r="K111" s="53">
        <f t="shared" si="12"/>
        <v>5632.35</v>
      </c>
    </row>
    <row r="112" spans="1:15" ht="13.5" customHeight="1">
      <c r="A112" s="51" t="s">
        <v>61</v>
      </c>
      <c r="B112" s="52">
        <v>30</v>
      </c>
      <c r="C112" s="53">
        <f>$B$112*C35</f>
        <v>600</v>
      </c>
      <c r="D112" s="55">
        <v>23</v>
      </c>
      <c r="E112" s="53">
        <f>$B$112*E35</f>
        <v>1290</v>
      </c>
      <c r="F112" s="55">
        <v>0</v>
      </c>
      <c r="G112" s="53">
        <f>$B$112*G35</f>
        <v>2061</v>
      </c>
      <c r="H112" s="55">
        <v>0</v>
      </c>
      <c r="I112" s="53">
        <f>$B$112*I35</f>
        <v>2754.9</v>
      </c>
      <c r="J112" s="55">
        <v>0</v>
      </c>
      <c r="K112" s="53">
        <f>$B$112*K35</f>
        <v>3379.4100000000003</v>
      </c>
    </row>
    <row r="113" spans="1:15" ht="13.5" customHeight="1">
      <c r="A113" s="26" t="s">
        <v>62</v>
      </c>
      <c r="B113" s="53"/>
      <c r="C113" s="53">
        <f t="shared" ref="C113:K113" si="13">SUM(C110:C112)</f>
        <v>3600</v>
      </c>
      <c r="D113" s="54">
        <f t="shared" si="13"/>
        <v>3023</v>
      </c>
      <c r="E113" s="53">
        <f t="shared" si="13"/>
        <v>7740</v>
      </c>
      <c r="F113" s="54">
        <f t="shared" si="13"/>
        <v>6450</v>
      </c>
      <c r="G113" s="53">
        <f t="shared" si="13"/>
        <v>12366</v>
      </c>
      <c r="H113" s="54">
        <f t="shared" si="13"/>
        <v>7950</v>
      </c>
      <c r="I113" s="53">
        <f t="shared" si="13"/>
        <v>16529.400000000001</v>
      </c>
      <c r="J113" s="54">
        <f t="shared" si="13"/>
        <v>10800</v>
      </c>
      <c r="K113" s="53">
        <f t="shared" si="13"/>
        <v>20276.460000000003</v>
      </c>
    </row>
    <row r="114" spans="1:15" ht="13.5" customHeight="1">
      <c r="A114" s="26"/>
      <c r="B114" s="53"/>
      <c r="C114" s="53"/>
      <c r="E114" s="53"/>
      <c r="G114" s="53"/>
      <c r="I114" s="53"/>
      <c r="K114" s="53"/>
    </row>
    <row r="115" spans="1:15" ht="13.5" customHeight="1">
      <c r="A115" s="306" t="s">
        <v>63</v>
      </c>
      <c r="B115" s="306"/>
      <c r="C115" s="306"/>
      <c r="D115" s="306"/>
      <c r="E115" s="306"/>
      <c r="F115" s="306"/>
      <c r="G115" s="306"/>
      <c r="H115" s="306"/>
      <c r="I115" s="306"/>
      <c r="J115" s="306"/>
      <c r="K115" s="306"/>
      <c r="M115" s="304" t="s">
        <v>56</v>
      </c>
      <c r="N115" s="304"/>
      <c r="O115" s="304"/>
    </row>
    <row r="116" spans="1:15" ht="13.5" customHeight="1">
      <c r="A116" s="8" t="s">
        <v>64</v>
      </c>
      <c r="B116" s="53"/>
      <c r="C116" s="53"/>
      <c r="E116" s="53"/>
      <c r="G116" s="53"/>
      <c r="I116" s="53"/>
      <c r="K116" s="53"/>
      <c r="M116" s="304"/>
      <c r="N116" s="304"/>
      <c r="O116" s="304"/>
    </row>
    <row r="117" spans="1:15" ht="13.5" customHeight="1">
      <c r="A117" s="8"/>
      <c r="B117" s="53"/>
      <c r="C117" s="53"/>
      <c r="E117" s="53"/>
      <c r="G117" s="53"/>
      <c r="I117" s="53"/>
      <c r="K117" s="53"/>
      <c r="M117" s="304"/>
      <c r="N117" s="304"/>
      <c r="O117" s="304"/>
    </row>
    <row r="118" spans="1:15" ht="13.5" customHeight="1">
      <c r="A118" s="51" t="s">
        <v>65</v>
      </c>
      <c r="B118" s="53"/>
      <c r="C118" s="52">
        <v>1000</v>
      </c>
      <c r="D118" s="56">
        <v>2</v>
      </c>
      <c r="E118" s="52">
        <f>C118</f>
        <v>1000</v>
      </c>
      <c r="F118" s="52">
        <f t="shared" ref="F118:K120" si="14">D118</f>
        <v>2</v>
      </c>
      <c r="G118" s="52">
        <f t="shared" si="14"/>
        <v>1000</v>
      </c>
      <c r="H118" s="52">
        <f t="shared" si="14"/>
        <v>2</v>
      </c>
      <c r="I118" s="52">
        <f t="shared" si="14"/>
        <v>1000</v>
      </c>
      <c r="J118" s="52">
        <f t="shared" si="14"/>
        <v>2</v>
      </c>
      <c r="K118" s="52">
        <f t="shared" si="14"/>
        <v>1000</v>
      </c>
      <c r="M118" s="304"/>
      <c r="N118" s="304"/>
      <c r="O118" s="304"/>
    </row>
    <row r="119" spans="1:15" ht="13.5" customHeight="1">
      <c r="A119" s="51" t="s">
        <v>66</v>
      </c>
      <c r="B119" s="53"/>
      <c r="C119" s="52">
        <v>500</v>
      </c>
      <c r="D119" s="56">
        <v>3</v>
      </c>
      <c r="E119" s="52">
        <f>C119</f>
        <v>500</v>
      </c>
      <c r="F119" s="52">
        <f t="shared" si="14"/>
        <v>3</v>
      </c>
      <c r="G119" s="52">
        <f t="shared" si="14"/>
        <v>500</v>
      </c>
      <c r="H119" s="52">
        <f t="shared" si="14"/>
        <v>3</v>
      </c>
      <c r="I119" s="52">
        <f t="shared" si="14"/>
        <v>500</v>
      </c>
      <c r="J119" s="52">
        <f t="shared" si="14"/>
        <v>3</v>
      </c>
      <c r="K119" s="52">
        <f t="shared" si="14"/>
        <v>500</v>
      </c>
      <c r="L119" s="53">
        <f>J119</f>
        <v>3</v>
      </c>
    </row>
    <row r="120" spans="1:15" ht="13.5" customHeight="1">
      <c r="A120" s="51" t="s">
        <v>67</v>
      </c>
      <c r="B120" s="53"/>
      <c r="C120" s="52">
        <v>0</v>
      </c>
      <c r="D120" s="56">
        <v>4</v>
      </c>
      <c r="E120" s="52">
        <f>C120</f>
        <v>0</v>
      </c>
      <c r="F120" s="52">
        <f t="shared" si="14"/>
        <v>4</v>
      </c>
      <c r="G120" s="52">
        <f t="shared" si="14"/>
        <v>0</v>
      </c>
      <c r="H120" s="52">
        <f t="shared" si="14"/>
        <v>4</v>
      </c>
      <c r="I120" s="52">
        <f t="shared" si="14"/>
        <v>0</v>
      </c>
      <c r="J120" s="52">
        <f t="shared" si="14"/>
        <v>4</v>
      </c>
      <c r="K120" s="52">
        <f t="shared" si="14"/>
        <v>0</v>
      </c>
    </row>
    <row r="121" spans="1:15" ht="13.5" customHeight="1">
      <c r="A121" s="26" t="s">
        <v>68</v>
      </c>
      <c r="B121" s="53"/>
      <c r="C121" s="53">
        <f>SUM(C118:C120)</f>
        <v>1500</v>
      </c>
      <c r="D121" s="54">
        <f t="shared" ref="D121:L121" si="15">SUM(D118:D120)</f>
        <v>9</v>
      </c>
      <c r="E121" s="53">
        <f t="shared" si="15"/>
        <v>1500</v>
      </c>
      <c r="F121" s="54">
        <f t="shared" si="15"/>
        <v>9</v>
      </c>
      <c r="G121" s="53">
        <f t="shared" si="15"/>
        <v>1500</v>
      </c>
      <c r="H121" s="54">
        <f t="shared" si="15"/>
        <v>9</v>
      </c>
      <c r="I121" s="53">
        <f t="shared" si="15"/>
        <v>1500</v>
      </c>
      <c r="J121" s="54">
        <f t="shared" si="15"/>
        <v>9</v>
      </c>
      <c r="K121" s="53">
        <f t="shared" si="15"/>
        <v>1500</v>
      </c>
      <c r="L121" s="53">
        <f t="shared" si="15"/>
        <v>3</v>
      </c>
    </row>
    <row r="122" spans="1:15" ht="13.5" customHeight="1">
      <c r="A122" s="26"/>
      <c r="B122" s="53"/>
      <c r="C122" s="53"/>
      <c r="E122" s="53"/>
      <c r="G122" s="53"/>
      <c r="I122" s="53"/>
      <c r="K122" s="53"/>
    </row>
    <row r="123" spans="1:15" ht="13.5" customHeight="1">
      <c r="A123" s="306" t="s">
        <v>69</v>
      </c>
      <c r="B123" s="306"/>
      <c r="C123" s="306"/>
      <c r="D123" s="306"/>
      <c r="E123" s="306"/>
      <c r="F123" s="306"/>
      <c r="G123" s="306"/>
      <c r="H123" s="306"/>
      <c r="I123" s="306"/>
      <c r="J123" s="306"/>
      <c r="K123" s="306"/>
      <c r="M123" s="304" t="s">
        <v>51</v>
      </c>
      <c r="N123" s="304"/>
      <c r="O123" s="304"/>
    </row>
    <row r="124" spans="1:15" ht="13.5" customHeight="1">
      <c r="A124" s="57"/>
      <c r="B124" s="57"/>
      <c r="C124" s="57"/>
      <c r="D124" s="57"/>
      <c r="E124" s="57"/>
      <c r="F124" s="57"/>
      <c r="G124" s="57"/>
      <c r="H124" s="57"/>
      <c r="I124" s="57"/>
      <c r="J124" s="57"/>
      <c r="K124" s="57"/>
      <c r="M124" s="304"/>
      <c r="N124" s="304"/>
      <c r="O124" s="304"/>
    </row>
    <row r="125" spans="1:15" ht="13.5" customHeight="1">
      <c r="A125" s="26" t="s">
        <v>52</v>
      </c>
      <c r="C125" s="46">
        <f t="shared" ref="C125:K126" si="16">C100</f>
        <v>328800</v>
      </c>
      <c r="D125" s="47">
        <f t="shared" si="16"/>
        <v>299700</v>
      </c>
      <c r="E125" s="46">
        <f t="shared" si="16"/>
        <v>728127.60000000009</v>
      </c>
      <c r="F125" s="47">
        <f t="shared" si="16"/>
        <v>644355</v>
      </c>
      <c r="G125" s="46">
        <f t="shared" si="16"/>
        <v>1198210.1652000002</v>
      </c>
      <c r="H125" s="47">
        <f t="shared" si="16"/>
        <v>794205</v>
      </c>
      <c r="I125" s="46">
        <f t="shared" si="16"/>
        <v>1649673.7795404003</v>
      </c>
      <c r="J125" s="47">
        <f t="shared" si="16"/>
        <v>1078920</v>
      </c>
      <c r="K125" s="46">
        <f t="shared" si="16"/>
        <v>1841547.3853427104</v>
      </c>
      <c r="M125" s="304"/>
      <c r="N125" s="304"/>
      <c r="O125" s="304"/>
    </row>
    <row r="126" spans="1:15" ht="13.5" customHeight="1">
      <c r="A126" s="42" t="s">
        <v>53</v>
      </c>
      <c r="C126" s="46">
        <f t="shared" si="16"/>
        <v>36168</v>
      </c>
      <c r="D126" s="47">
        <f t="shared" si="16"/>
        <v>164835</v>
      </c>
      <c r="E126" s="46">
        <f t="shared" si="16"/>
        <v>80094.036000000007</v>
      </c>
      <c r="F126" s="47">
        <f t="shared" si="16"/>
        <v>354395.25</v>
      </c>
      <c r="G126" s="46">
        <f t="shared" si="16"/>
        <v>131803.11817200002</v>
      </c>
      <c r="H126" s="47">
        <f t="shared" si="16"/>
        <v>436812.75000000006</v>
      </c>
      <c r="I126" s="46">
        <f t="shared" si="16"/>
        <v>181464.11574944403</v>
      </c>
      <c r="J126" s="47">
        <f t="shared" si="16"/>
        <v>593406</v>
      </c>
      <c r="K126" s="46">
        <f t="shared" si="16"/>
        <v>202570.21238769815</v>
      </c>
      <c r="M126" s="304"/>
      <c r="N126" s="304"/>
      <c r="O126" s="304"/>
    </row>
    <row r="127" spans="1:15" ht="13.5" customHeight="1">
      <c r="A127" s="26" t="s">
        <v>54</v>
      </c>
      <c r="B127" s="57"/>
      <c r="C127" s="49">
        <f>C103</f>
        <v>292632</v>
      </c>
      <c r="D127" s="50">
        <f t="shared" ref="D127:K127" si="17">D103</f>
        <v>134865</v>
      </c>
      <c r="E127" s="49">
        <f t="shared" si="17"/>
        <v>648033.56400000013</v>
      </c>
      <c r="F127" s="50">
        <f t="shared" si="17"/>
        <v>289959.75</v>
      </c>
      <c r="G127" s="49">
        <f t="shared" si="17"/>
        <v>1066407.0470280002</v>
      </c>
      <c r="H127" s="50">
        <f t="shared" si="17"/>
        <v>357392.24999999994</v>
      </c>
      <c r="I127" s="49">
        <f t="shared" si="17"/>
        <v>1468209.6637909561</v>
      </c>
      <c r="J127" s="50">
        <f t="shared" si="17"/>
        <v>485514</v>
      </c>
      <c r="K127" s="49">
        <f t="shared" si="17"/>
        <v>1638977.1729550122</v>
      </c>
    </row>
    <row r="128" spans="1:15" ht="13.5" customHeight="1">
      <c r="A128" s="51" t="s">
        <v>62</v>
      </c>
      <c r="B128" s="57"/>
      <c r="C128" s="46">
        <f>C113</f>
        <v>3600</v>
      </c>
      <c r="D128" s="47">
        <f t="shared" ref="D128:K128" si="18">D113</f>
        <v>3023</v>
      </c>
      <c r="E128" s="46">
        <f t="shared" si="18"/>
        <v>7740</v>
      </c>
      <c r="F128" s="47">
        <f t="shared" si="18"/>
        <v>6450</v>
      </c>
      <c r="G128" s="46">
        <f t="shared" si="18"/>
        <v>12366</v>
      </c>
      <c r="H128" s="47">
        <f t="shared" si="18"/>
        <v>7950</v>
      </c>
      <c r="I128" s="46">
        <f t="shared" si="18"/>
        <v>16529.400000000001</v>
      </c>
      <c r="J128" s="47">
        <f t="shared" si="18"/>
        <v>10800</v>
      </c>
      <c r="K128" s="46">
        <f t="shared" si="18"/>
        <v>20276.460000000003</v>
      </c>
    </row>
    <row r="129" spans="1:11" ht="13.5" customHeight="1">
      <c r="A129" s="51" t="s">
        <v>68</v>
      </c>
      <c r="B129" s="57"/>
      <c r="C129" s="46">
        <f>C121</f>
        <v>1500</v>
      </c>
      <c r="D129" s="47">
        <f t="shared" ref="D129:K129" si="19">D121</f>
        <v>9</v>
      </c>
      <c r="E129" s="46">
        <f t="shared" si="19"/>
        <v>1500</v>
      </c>
      <c r="F129" s="47">
        <f t="shared" si="19"/>
        <v>9</v>
      </c>
      <c r="G129" s="46">
        <f t="shared" si="19"/>
        <v>1500</v>
      </c>
      <c r="H129" s="47">
        <f t="shared" si="19"/>
        <v>9</v>
      </c>
      <c r="I129" s="46">
        <f t="shared" si="19"/>
        <v>1500</v>
      </c>
      <c r="J129" s="47">
        <f t="shared" si="19"/>
        <v>9</v>
      </c>
      <c r="K129" s="46">
        <f t="shared" si="19"/>
        <v>1500</v>
      </c>
    </row>
    <row r="130" spans="1:11" ht="13.5" customHeight="1">
      <c r="A130" s="51"/>
      <c r="B130" s="57"/>
      <c r="C130" s="58"/>
      <c r="D130" s="59"/>
      <c r="E130" s="58"/>
      <c r="F130" s="58"/>
      <c r="G130" s="58"/>
      <c r="H130" s="58"/>
      <c r="I130" s="58"/>
      <c r="J130" s="58"/>
      <c r="K130" s="58"/>
    </row>
    <row r="131" spans="1:11" ht="13.5" customHeight="1">
      <c r="A131" s="26" t="s">
        <v>70</v>
      </c>
      <c r="B131" s="53"/>
      <c r="C131" s="46">
        <f>C127+C128+C129</f>
        <v>297732</v>
      </c>
      <c r="D131" s="47">
        <f t="shared" ref="D131:K131" si="20">D127+D128+D129</f>
        <v>137897</v>
      </c>
      <c r="E131" s="46">
        <f t="shared" si="20"/>
        <v>657273.56400000013</v>
      </c>
      <c r="F131" s="47">
        <f t="shared" si="20"/>
        <v>296418.75</v>
      </c>
      <c r="G131" s="46">
        <f t="shared" si="20"/>
        <v>1080273.0470280002</v>
      </c>
      <c r="H131" s="47">
        <f t="shared" si="20"/>
        <v>365351.24999999994</v>
      </c>
      <c r="I131" s="46">
        <f t="shared" si="20"/>
        <v>1486239.063790956</v>
      </c>
      <c r="J131" s="47">
        <f t="shared" si="20"/>
        <v>496323</v>
      </c>
      <c r="K131" s="46">
        <f t="shared" si="20"/>
        <v>1660753.6329550121</v>
      </c>
    </row>
    <row r="133" spans="1:11">
      <c r="A133" s="60" t="s">
        <v>71</v>
      </c>
      <c r="B133" s="61"/>
      <c r="C133" s="61"/>
      <c r="D133" s="61"/>
      <c r="E133" s="61"/>
      <c r="F133" s="61"/>
      <c r="G133" s="61"/>
      <c r="H133" s="61"/>
      <c r="I133" s="61"/>
      <c r="J133" s="61"/>
      <c r="K133" s="62"/>
    </row>
    <row r="134" spans="1:11">
      <c r="A134" s="63"/>
      <c r="B134" s="64"/>
      <c r="C134" s="64"/>
      <c r="D134" s="64"/>
      <c r="E134" s="64"/>
      <c r="F134" s="64"/>
      <c r="G134" s="64"/>
      <c r="H134" s="64"/>
      <c r="I134" s="64"/>
      <c r="J134" s="64"/>
      <c r="K134" s="65"/>
    </row>
    <row r="135" spans="1:11">
      <c r="A135" s="63" t="s">
        <v>72</v>
      </c>
      <c r="B135" s="64"/>
      <c r="C135" s="64"/>
      <c r="D135" s="64"/>
      <c r="E135" s="64"/>
      <c r="F135" s="64"/>
      <c r="G135" s="64"/>
      <c r="H135" s="64"/>
      <c r="I135" s="64"/>
      <c r="J135" s="64"/>
      <c r="K135" s="65"/>
    </row>
    <row r="136" spans="1:11">
      <c r="A136" s="63" t="s">
        <v>73</v>
      </c>
      <c r="B136" s="64"/>
      <c r="C136" s="64"/>
      <c r="D136" s="64"/>
      <c r="E136" s="64"/>
      <c r="F136" s="64"/>
      <c r="G136" s="64"/>
      <c r="H136" s="64"/>
      <c r="I136" s="64"/>
      <c r="J136" s="64"/>
      <c r="K136" s="65"/>
    </row>
    <row r="137" spans="1:11">
      <c r="A137" s="63" t="s">
        <v>74</v>
      </c>
      <c r="B137" s="64"/>
      <c r="C137" s="64"/>
      <c r="D137" s="64"/>
      <c r="E137" s="64"/>
      <c r="F137" s="64"/>
      <c r="G137" s="64"/>
      <c r="H137" s="64"/>
      <c r="I137" s="64"/>
      <c r="J137" s="64"/>
      <c r="K137" s="65"/>
    </row>
    <row r="138" spans="1:11">
      <c r="A138" s="63" t="s">
        <v>75</v>
      </c>
      <c r="B138" s="64"/>
      <c r="C138" s="64"/>
      <c r="D138" s="64"/>
      <c r="E138" s="64"/>
      <c r="F138" s="64"/>
      <c r="G138" s="64"/>
      <c r="H138" s="64"/>
      <c r="I138" s="64"/>
      <c r="J138" s="64"/>
      <c r="K138" s="65"/>
    </row>
    <row r="139" spans="1:11">
      <c r="A139" s="63" t="s">
        <v>76</v>
      </c>
      <c r="B139" s="64"/>
      <c r="C139" s="64"/>
      <c r="D139" s="64"/>
      <c r="E139" s="64"/>
      <c r="F139" s="64"/>
      <c r="G139" s="64"/>
      <c r="H139" s="64"/>
      <c r="I139" s="64"/>
      <c r="J139" s="64"/>
      <c r="K139" s="65"/>
    </row>
    <row r="140" spans="1:11">
      <c r="A140" s="63" t="s">
        <v>77</v>
      </c>
      <c r="B140" s="64"/>
      <c r="C140" s="64"/>
      <c r="D140" s="64"/>
      <c r="E140" s="64"/>
      <c r="F140" s="64"/>
      <c r="G140" s="64"/>
      <c r="H140" s="64"/>
      <c r="I140" s="64"/>
      <c r="J140" s="64"/>
      <c r="K140" s="65"/>
    </row>
    <row r="141" spans="1:11">
      <c r="A141" s="63"/>
      <c r="B141" s="64"/>
      <c r="C141" s="64"/>
      <c r="D141" s="64"/>
      <c r="E141" s="64"/>
      <c r="F141" s="64"/>
      <c r="G141" s="64"/>
      <c r="H141" s="64"/>
      <c r="I141" s="64"/>
      <c r="J141" s="64"/>
      <c r="K141" s="65"/>
    </row>
    <row r="142" spans="1:11">
      <c r="A142" s="66" t="s">
        <v>79</v>
      </c>
      <c r="B142" s="38"/>
      <c r="C142" s="38"/>
      <c r="D142" s="38"/>
      <c r="E142" s="38"/>
      <c r="F142" s="38"/>
      <c r="G142" s="38"/>
      <c r="H142" s="38"/>
      <c r="I142" s="38"/>
      <c r="J142" s="38"/>
      <c r="K142" s="67"/>
    </row>
    <row r="143" spans="1:11">
      <c r="A143" s="68"/>
      <c r="B143" s="38"/>
      <c r="C143" s="38"/>
      <c r="D143" s="38"/>
      <c r="E143" s="38"/>
      <c r="F143" s="38"/>
      <c r="G143" s="38"/>
      <c r="H143" s="38"/>
      <c r="I143" s="38"/>
      <c r="J143" s="38"/>
      <c r="K143" s="67"/>
    </row>
    <row r="144" spans="1:11">
      <c r="A144" s="66" t="s">
        <v>78</v>
      </c>
      <c r="B144" s="38"/>
      <c r="C144" s="38"/>
      <c r="D144" s="38"/>
      <c r="E144" s="38"/>
      <c r="F144" s="38"/>
      <c r="G144" s="38"/>
      <c r="H144" s="38"/>
      <c r="I144" s="38"/>
      <c r="J144" s="38"/>
      <c r="K144" s="67"/>
    </row>
    <row r="145" spans="1:11">
      <c r="A145" s="69"/>
      <c r="B145" s="70"/>
      <c r="C145" s="70"/>
      <c r="D145" s="70"/>
      <c r="E145" s="70"/>
      <c r="F145" s="70"/>
      <c r="G145" s="70"/>
      <c r="H145" s="70"/>
      <c r="I145" s="70"/>
      <c r="J145" s="70"/>
      <c r="K145" s="71"/>
    </row>
  </sheetData>
  <mergeCells count="19">
    <mergeCell ref="A50:B50"/>
    <mergeCell ref="M50:O55"/>
    <mergeCell ref="A115:K115"/>
    <mergeCell ref="M115:O118"/>
    <mergeCell ref="A123:K123"/>
    <mergeCell ref="M123:O126"/>
    <mergeCell ref="A89:K89"/>
    <mergeCell ref="M91:O96"/>
    <mergeCell ref="A98:K98"/>
    <mergeCell ref="M98:O101"/>
    <mergeCell ref="A106:K106"/>
    <mergeCell ref="M106:O109"/>
    <mergeCell ref="A73:K73"/>
    <mergeCell ref="A46:K46"/>
    <mergeCell ref="A17:K17"/>
    <mergeCell ref="M17:O17"/>
    <mergeCell ref="M20:O20"/>
    <mergeCell ref="M24:O35"/>
    <mergeCell ref="M39:O45"/>
  </mergeCells>
  <pageMargins left="0.7" right="0.7" top="0.75" bottom="0.75" header="0.3" footer="0.3"/>
  <pageSetup scale="54" orientation="portrait" horizontalDpi="200" verticalDpi="200" r:id="rId1"/>
  <rowBreaks count="1" manualBreakCount="1">
    <brk id="7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
  <sheetViews>
    <sheetView topLeftCell="A79" workbookViewId="0">
      <selection activeCell="I106" sqref="I106"/>
    </sheetView>
  </sheetViews>
  <sheetFormatPr defaultRowHeight="12.75"/>
  <cols>
    <col min="1" max="1" width="16.42578125" customWidth="1"/>
    <col min="2" max="2" width="33.42578125" customWidth="1"/>
    <col min="3" max="3" width="11.42578125" customWidth="1"/>
    <col min="4" max="4" width="11.42578125" hidden="1" customWidth="1"/>
    <col min="5" max="5" width="16.7109375" customWidth="1"/>
    <col min="6" max="6" width="16.7109375" hidden="1" customWidth="1"/>
    <col min="7" max="7" width="16.28515625" customWidth="1"/>
    <col min="8" max="8" width="16.7109375" hidden="1" customWidth="1"/>
    <col min="9" max="9" width="19.5703125" customWidth="1"/>
    <col min="10" max="10" width="16.7109375" hidden="1" customWidth="1"/>
    <col min="11" max="11" width="13.5703125" customWidth="1"/>
    <col min="12" max="12" width="16.7109375" hidden="1" customWidth="1"/>
    <col min="13" max="13" width="0" hidden="1" customWidth="1"/>
    <col min="14" max="14" width="16.7109375" customWidth="1"/>
  </cols>
  <sheetData>
    <row r="1" spans="1:13">
      <c r="A1" s="1" t="s">
        <v>0</v>
      </c>
      <c r="B1" s="1" t="str">
        <f>COVER!B7</f>
        <v>&lt;ABC&gt;</v>
      </c>
      <c r="E1" s="1"/>
      <c r="F1" s="2"/>
      <c r="G1" s="3"/>
      <c r="H1" s="3"/>
      <c r="I1" s="1"/>
    </row>
    <row r="2" spans="1:13">
      <c r="A2" s="1" t="s">
        <v>1</v>
      </c>
      <c r="B2" s="1" t="str">
        <f>COVER!B9</f>
        <v>&lt;XYZ&gt;</v>
      </c>
    </row>
    <row r="4" spans="1:13" ht="18">
      <c r="A4" s="4" t="s">
        <v>138</v>
      </c>
    </row>
    <row r="5" spans="1:13">
      <c r="A5" s="5" t="s">
        <v>139</v>
      </c>
      <c r="B5" s="5"/>
      <c r="C5" s="5"/>
      <c r="D5" s="5"/>
      <c r="E5" s="5"/>
      <c r="F5" s="5"/>
      <c r="G5" s="5"/>
      <c r="H5" s="5"/>
      <c r="I5" s="5"/>
      <c r="J5" s="5"/>
      <c r="K5" s="5"/>
      <c r="L5" s="5"/>
      <c r="M5" s="5"/>
    </row>
    <row r="6" spans="1:13">
      <c r="A6" s="6" t="s">
        <v>142</v>
      </c>
      <c r="B6" s="5"/>
      <c r="C6" s="5"/>
      <c r="D6" s="5"/>
      <c r="E6" s="5"/>
      <c r="F6" s="5"/>
      <c r="G6" s="5"/>
      <c r="H6" s="5"/>
      <c r="I6" s="5"/>
      <c r="J6" s="5"/>
      <c r="K6" s="5"/>
      <c r="L6" s="5"/>
      <c r="M6" s="5"/>
    </row>
    <row r="7" spans="1:13">
      <c r="A7" s="7" t="s">
        <v>143</v>
      </c>
      <c r="B7" s="5"/>
      <c r="C7" s="5"/>
      <c r="D7" s="5"/>
      <c r="E7" s="5"/>
      <c r="F7" s="5"/>
      <c r="G7" s="5"/>
      <c r="H7" s="5"/>
      <c r="I7" s="5"/>
      <c r="J7" s="5"/>
      <c r="K7" s="5"/>
      <c r="L7" s="5"/>
      <c r="M7" s="5"/>
    </row>
    <row r="8" spans="1:13">
      <c r="A8" s="6" t="s">
        <v>144</v>
      </c>
      <c r="B8" s="5"/>
      <c r="C8" s="5"/>
      <c r="D8" s="5"/>
      <c r="E8" s="5"/>
      <c r="F8" s="5"/>
      <c r="G8" s="5"/>
      <c r="H8" s="5"/>
      <c r="I8" s="5"/>
      <c r="J8" s="5"/>
      <c r="K8" s="5"/>
      <c r="L8" s="5"/>
      <c r="M8" s="5"/>
    </row>
    <row r="9" spans="1:13">
      <c r="A9" s="7" t="s">
        <v>145</v>
      </c>
      <c r="B9" s="5"/>
      <c r="C9" s="5"/>
      <c r="D9" s="5"/>
      <c r="E9" s="5"/>
      <c r="F9" s="5"/>
      <c r="G9" s="5"/>
      <c r="H9" s="5"/>
      <c r="I9" s="5"/>
      <c r="J9" s="5"/>
      <c r="K9" s="5"/>
      <c r="L9" s="5"/>
      <c r="M9" s="5"/>
    </row>
    <row r="10" spans="1:13">
      <c r="A10" s="8"/>
    </row>
    <row r="11" spans="1:13">
      <c r="A11" s="8" t="s">
        <v>7</v>
      </c>
    </row>
    <row r="12" spans="1:13">
      <c r="A12" s="8"/>
    </row>
    <row r="13" spans="1:13">
      <c r="A13" s="8" t="s">
        <v>8</v>
      </c>
    </row>
    <row r="14" spans="1:13">
      <c r="A14" s="8"/>
    </row>
    <row r="15" spans="1:13">
      <c r="A15" s="8" t="s">
        <v>10</v>
      </c>
    </row>
    <row r="16" spans="1:13">
      <c r="A16" s="8"/>
    </row>
    <row r="17" spans="1:13">
      <c r="A17" s="8" t="s">
        <v>160</v>
      </c>
    </row>
    <row r="18" spans="1:13">
      <c r="A18" s="8"/>
    </row>
    <row r="19" spans="1:13">
      <c r="A19" s="8" t="s">
        <v>180</v>
      </c>
    </row>
    <row r="20" spans="1:13">
      <c r="A20" s="8"/>
    </row>
    <row r="21" spans="1:13">
      <c r="A21" s="103" t="s">
        <v>199</v>
      </c>
    </row>
    <row r="22" spans="1:13">
      <c r="A22" s="156"/>
    </row>
    <row r="23" spans="1:13">
      <c r="A23" s="156" t="s">
        <v>200</v>
      </c>
    </row>
    <row r="24" spans="1:13">
      <c r="A24" s="8" t="s">
        <v>165</v>
      </c>
      <c r="B24" s="155"/>
      <c r="C24" s="155">
        <v>0.376</v>
      </c>
      <c r="D24" s="155"/>
    </row>
    <row r="25" spans="1:13">
      <c r="A25" s="8" t="s">
        <v>166</v>
      </c>
      <c r="B25" s="155"/>
      <c r="C25" s="155">
        <v>0.13700000000000001</v>
      </c>
      <c r="D25" s="155"/>
    </row>
    <row r="26" spans="1:13">
      <c r="A26" s="8" t="s">
        <v>167</v>
      </c>
      <c r="B26" s="132"/>
      <c r="C26" s="132">
        <v>6.4999999999999997E-3</v>
      </c>
      <c r="D26" s="132"/>
    </row>
    <row r="27" spans="1:13">
      <c r="A27" s="8" t="s">
        <v>168</v>
      </c>
    </row>
    <row r="28" spans="1:13">
      <c r="A28" s="8"/>
    </row>
    <row r="29" spans="1:13">
      <c r="A29" s="156" t="s">
        <v>201</v>
      </c>
      <c r="C29" s="43">
        <v>0.03</v>
      </c>
      <c r="D29" s="43"/>
    </row>
    <row r="30" spans="1:13">
      <c r="A30" s="8"/>
    </row>
    <row r="32" spans="1:13" ht="15">
      <c r="A32" s="313" t="s">
        <v>161</v>
      </c>
      <c r="B32" s="313" t="s">
        <v>138</v>
      </c>
      <c r="C32" s="301" t="s">
        <v>138</v>
      </c>
      <c r="D32" s="302"/>
      <c r="E32" s="302"/>
      <c r="F32" s="302"/>
      <c r="G32" s="302"/>
      <c r="H32" s="302"/>
      <c r="I32" s="302"/>
      <c r="J32" s="302"/>
      <c r="K32" s="302"/>
      <c r="L32" s="302"/>
      <c r="M32" s="303"/>
    </row>
    <row r="33" spans="1:15" ht="15" customHeight="1">
      <c r="A33" s="314"/>
      <c r="B33" s="314"/>
      <c r="C33" s="196" t="str">
        <f>COVER!$B$12</f>
        <v>2013 - 2014</v>
      </c>
      <c r="D33" s="195" t="s">
        <v>13</v>
      </c>
      <c r="E33" s="10" t="str">
        <f>COVER!$B$13</f>
        <v>2014 - 2015</v>
      </c>
      <c r="F33" s="174" t="s">
        <v>13</v>
      </c>
      <c r="G33" s="10" t="str">
        <f>COVER!$B$14</f>
        <v>2015 - 2016</v>
      </c>
      <c r="H33" s="10" t="s">
        <v>13</v>
      </c>
      <c r="I33" s="10" t="str">
        <f>COVER!$B$15</f>
        <v>2016 - 2017</v>
      </c>
      <c r="J33" s="174" t="s">
        <v>13</v>
      </c>
      <c r="K33" s="10" t="str">
        <f>COVER!$B$16</f>
        <v>2017 - 2018</v>
      </c>
      <c r="L33" s="174" t="s">
        <v>13</v>
      </c>
      <c r="M33" s="10" t="str">
        <f>COVER!$B$17</f>
        <v>2018 - 2019</v>
      </c>
    </row>
    <row r="34" spans="1:15">
      <c r="A34" s="153"/>
      <c r="C34" s="197"/>
      <c r="D34" s="12"/>
      <c r="E34" s="12"/>
      <c r="F34" s="12"/>
      <c r="G34" s="12"/>
      <c r="H34" s="12"/>
      <c r="I34" s="12"/>
      <c r="J34" s="12"/>
      <c r="K34" s="12"/>
      <c r="L34" s="12"/>
      <c r="M34" s="12"/>
    </row>
    <row r="35" spans="1:15">
      <c r="A35" s="153"/>
      <c r="B35" s="26" t="s">
        <v>146</v>
      </c>
      <c r="C35" s="198">
        <f>SUM(C37,C51)</f>
        <v>320796</v>
      </c>
      <c r="D35" s="175"/>
      <c r="E35" s="175">
        <f t="shared" ref="E35:K35" si="0">SUM(E37,E51)</f>
        <v>330419.88</v>
      </c>
      <c r="F35" s="175"/>
      <c r="G35" s="175">
        <f t="shared" si="0"/>
        <v>340332.47640000004</v>
      </c>
      <c r="H35" s="175"/>
      <c r="I35" s="175">
        <f t="shared" si="0"/>
        <v>350542.45069199998</v>
      </c>
      <c r="J35" s="175"/>
      <c r="K35" s="175">
        <f t="shared" si="0"/>
        <v>361058.72421275999</v>
      </c>
      <c r="L35" s="130"/>
      <c r="M35" s="130">
        <f t="shared" ref="M35" si="1">SUM(M37,M51)</f>
        <v>238000</v>
      </c>
      <c r="N35" s="105"/>
      <c r="O35" s="152"/>
    </row>
    <row r="36" spans="1:15">
      <c r="A36" s="153"/>
      <c r="C36" s="199"/>
      <c r="D36" s="130"/>
      <c r="E36" s="130"/>
      <c r="F36" s="130"/>
      <c r="G36" s="130"/>
      <c r="H36" s="130"/>
      <c r="I36" s="130"/>
      <c r="J36" s="130"/>
      <c r="K36" s="130"/>
      <c r="L36" s="130"/>
      <c r="M36" s="130"/>
      <c r="N36" s="105"/>
      <c r="O36" s="152"/>
    </row>
    <row r="37" spans="1:15">
      <c r="A37" s="153" t="s">
        <v>179</v>
      </c>
      <c r="B37" s="102" t="s">
        <v>147</v>
      </c>
      <c r="C37" s="200">
        <f>SUM(C43,C49)</f>
        <v>171942</v>
      </c>
      <c r="D37" s="176"/>
      <c r="E37" s="176">
        <f t="shared" ref="E37:K37" si="2">SUM(E43,E49)</f>
        <v>177100.26</v>
      </c>
      <c r="F37" s="176"/>
      <c r="G37" s="176">
        <f t="shared" si="2"/>
        <v>182413.2678</v>
      </c>
      <c r="H37" s="176"/>
      <c r="I37" s="176">
        <f t="shared" si="2"/>
        <v>187885.66583399998</v>
      </c>
      <c r="J37" s="176"/>
      <c r="K37" s="176">
        <f t="shared" si="2"/>
        <v>193522.23580901997</v>
      </c>
      <c r="L37" s="130"/>
      <c r="M37" s="130">
        <f t="shared" ref="M37" si="3">SUM(M43,M49)</f>
        <v>126000</v>
      </c>
      <c r="N37" s="105"/>
      <c r="O37" s="152"/>
    </row>
    <row r="38" spans="1:15">
      <c r="A38" s="153"/>
      <c r="C38" s="199"/>
      <c r="D38" s="130"/>
      <c r="E38" s="130"/>
      <c r="F38" s="130"/>
      <c r="G38" s="130"/>
      <c r="H38" s="130"/>
      <c r="I38" s="130"/>
      <c r="J38" s="130"/>
      <c r="K38" s="130"/>
      <c r="L38" s="130"/>
      <c r="M38" s="130"/>
      <c r="N38" s="152"/>
      <c r="O38" s="152"/>
    </row>
    <row r="39" spans="1:15">
      <c r="A39" s="153" t="s">
        <v>179</v>
      </c>
      <c r="B39" t="s">
        <v>170</v>
      </c>
      <c r="C39" s="199">
        <v>50000</v>
      </c>
      <c r="D39" s="130"/>
      <c r="E39" s="130">
        <f>C39*(1+$C$29)</f>
        <v>51500</v>
      </c>
      <c r="F39" s="130"/>
      <c r="G39" s="130">
        <f>E39*(1+$C$29)</f>
        <v>53045</v>
      </c>
      <c r="H39" s="130"/>
      <c r="I39" s="130">
        <f>G39*(1+$C$29)</f>
        <v>54636.35</v>
      </c>
      <c r="J39" s="130"/>
      <c r="K39" s="130">
        <f>I39*(1+$C$29)</f>
        <v>56275.440499999997</v>
      </c>
      <c r="L39" s="130"/>
      <c r="M39" s="130">
        <v>50000</v>
      </c>
      <c r="N39" s="152"/>
      <c r="O39" s="152"/>
    </row>
    <row r="40" spans="1:15">
      <c r="A40" s="153" t="s">
        <v>179</v>
      </c>
      <c r="B40" t="s">
        <v>169</v>
      </c>
      <c r="C40" s="199">
        <v>70000</v>
      </c>
      <c r="D40" s="130"/>
      <c r="E40" s="130">
        <f>C40*(1+$C$29)</f>
        <v>72100</v>
      </c>
      <c r="F40" s="130"/>
      <c r="G40" s="130">
        <f>E40*(1+$C$29)</f>
        <v>74263</v>
      </c>
      <c r="H40" s="130"/>
      <c r="I40" s="130">
        <f>G40*(1+$C$29)</f>
        <v>76490.89</v>
      </c>
      <c r="J40" s="130"/>
      <c r="K40" s="130">
        <f>I40*(1+$C$29)</f>
        <v>78785.616699999999</v>
      </c>
      <c r="L40" s="130"/>
      <c r="M40" s="130">
        <v>70000</v>
      </c>
      <c r="N40" s="152"/>
      <c r="O40" s="152"/>
    </row>
    <row r="41" spans="1:15">
      <c r="A41" s="153"/>
      <c r="B41" t="s">
        <v>171</v>
      </c>
      <c r="C41" s="199">
        <f>SUM(C39:C40)</f>
        <v>120000</v>
      </c>
      <c r="D41" s="130"/>
      <c r="E41" s="130">
        <f t="shared" ref="E41:K41" si="4">SUM(E39:E40)</f>
        <v>123600</v>
      </c>
      <c r="F41" s="130"/>
      <c r="G41" s="130">
        <f t="shared" si="4"/>
        <v>127308</v>
      </c>
      <c r="H41" s="130"/>
      <c r="I41" s="130">
        <f t="shared" si="4"/>
        <v>131127.24</v>
      </c>
      <c r="J41" s="130"/>
      <c r="K41" s="130">
        <f t="shared" si="4"/>
        <v>135061.05719999998</v>
      </c>
      <c r="L41" s="130"/>
      <c r="M41" s="130">
        <f t="shared" ref="M41" si="5">SUM(M39:M40)</f>
        <v>120000</v>
      </c>
      <c r="N41" s="152"/>
      <c r="O41" s="152"/>
    </row>
    <row r="42" spans="1:15">
      <c r="A42" s="153"/>
      <c r="B42" s="19" t="s">
        <v>164</v>
      </c>
      <c r="C42" s="199">
        <f>C41*$C$24</f>
        <v>45120</v>
      </c>
      <c r="D42" s="130"/>
      <c r="E42" s="130">
        <f t="shared" ref="E42:K42" si="6">E41*$C$24</f>
        <v>46473.599999999999</v>
      </c>
      <c r="F42" s="130"/>
      <c r="G42" s="130">
        <f t="shared" si="6"/>
        <v>47867.807999999997</v>
      </c>
      <c r="H42" s="130"/>
      <c r="I42" s="130">
        <f t="shared" si="6"/>
        <v>49303.842239999998</v>
      </c>
      <c r="J42" s="130"/>
      <c r="K42" s="130">
        <f t="shared" si="6"/>
        <v>50782.957507199993</v>
      </c>
      <c r="L42" s="130"/>
      <c r="M42" s="130">
        <f t="shared" ref="M42" si="7">M41*$B$24</f>
        <v>0</v>
      </c>
      <c r="N42" s="152"/>
      <c r="O42" s="152"/>
    </row>
    <row r="43" spans="1:15">
      <c r="A43" s="153"/>
      <c r="B43" s="36" t="s">
        <v>172</v>
      </c>
      <c r="C43" s="199">
        <f>SUM(C41:C42)</f>
        <v>165120</v>
      </c>
      <c r="D43" s="130"/>
      <c r="E43" s="130">
        <f t="shared" ref="E43:K43" si="8">SUM(E41:E42)</f>
        <v>170073.60000000001</v>
      </c>
      <c r="F43" s="130"/>
      <c r="G43" s="130">
        <f t="shared" si="8"/>
        <v>175175.80799999999</v>
      </c>
      <c r="H43" s="130"/>
      <c r="I43" s="130">
        <f t="shared" si="8"/>
        <v>180431.08223999999</v>
      </c>
      <c r="J43" s="130"/>
      <c r="K43" s="130">
        <f t="shared" si="8"/>
        <v>185844.01470719997</v>
      </c>
      <c r="L43" s="130"/>
      <c r="M43" s="130">
        <f t="shared" ref="M43" si="9">SUM(M41:M42)</f>
        <v>120000</v>
      </c>
      <c r="N43" s="152"/>
      <c r="O43" s="152"/>
    </row>
    <row r="44" spans="1:15">
      <c r="A44" s="153"/>
      <c r="C44" s="199"/>
      <c r="D44" s="130"/>
      <c r="E44" s="130"/>
      <c r="F44" s="130"/>
      <c r="G44" s="130"/>
      <c r="H44" s="130"/>
      <c r="I44" s="130"/>
      <c r="J44" s="130"/>
      <c r="K44" s="130"/>
      <c r="L44" s="130"/>
      <c r="M44" s="130"/>
      <c r="N44" s="152"/>
      <c r="O44" s="152"/>
    </row>
    <row r="45" spans="1:15">
      <c r="A45" s="153" t="s">
        <v>179</v>
      </c>
      <c r="B45" t="s">
        <v>148</v>
      </c>
      <c r="C45" s="199">
        <v>2000</v>
      </c>
      <c r="D45" s="130"/>
      <c r="E45" s="130">
        <f>C45*(1+$C$29)</f>
        <v>2060</v>
      </c>
      <c r="F45" s="130"/>
      <c r="G45" s="130">
        <f>E45*(1+$C$29)</f>
        <v>2121.8000000000002</v>
      </c>
      <c r="H45" s="130"/>
      <c r="I45" s="130">
        <f>G45*(1+$C$29)</f>
        <v>2185.4540000000002</v>
      </c>
      <c r="J45" s="130"/>
      <c r="K45" s="130">
        <f>I45*(1+$C$29)</f>
        <v>2251.0176200000001</v>
      </c>
      <c r="L45" s="130"/>
      <c r="M45" s="130">
        <v>2000</v>
      </c>
      <c r="N45" s="152"/>
      <c r="O45" s="152"/>
    </row>
    <row r="46" spans="1:15">
      <c r="A46" s="153" t="s">
        <v>179</v>
      </c>
      <c r="B46" t="s">
        <v>148</v>
      </c>
      <c r="C46" s="199">
        <v>4000</v>
      </c>
      <c r="D46" s="130"/>
      <c r="E46" s="130">
        <f>C46*(1+$C$29)</f>
        <v>4120</v>
      </c>
      <c r="F46" s="130"/>
      <c r="G46" s="130">
        <f>E46*(1+$C$29)</f>
        <v>4243.6000000000004</v>
      </c>
      <c r="H46" s="130"/>
      <c r="I46" s="130">
        <f>G46*(1+$C$29)</f>
        <v>4370.9080000000004</v>
      </c>
      <c r="J46" s="130"/>
      <c r="K46" s="130">
        <f>I46*(1+$C$29)</f>
        <v>4502.0352400000002</v>
      </c>
      <c r="L46" s="130"/>
      <c r="M46" s="130">
        <v>4000</v>
      </c>
      <c r="N46" s="152"/>
      <c r="O46" s="152"/>
    </row>
    <row r="47" spans="1:15">
      <c r="A47" s="153"/>
      <c r="B47" t="s">
        <v>171</v>
      </c>
      <c r="C47" s="199">
        <f>SUM(C45:C46)</f>
        <v>6000</v>
      </c>
      <c r="D47" s="130"/>
      <c r="E47" s="130">
        <f t="shared" ref="E47:K47" si="10">SUM(E45:E46)</f>
        <v>6180</v>
      </c>
      <c r="F47" s="130"/>
      <c r="G47" s="130">
        <f t="shared" si="10"/>
        <v>6365.4000000000005</v>
      </c>
      <c r="H47" s="130"/>
      <c r="I47" s="130">
        <f t="shared" si="10"/>
        <v>6556.362000000001</v>
      </c>
      <c r="J47" s="130"/>
      <c r="K47" s="130">
        <f t="shared" si="10"/>
        <v>6753.0528599999998</v>
      </c>
      <c r="L47" s="130"/>
      <c r="M47" s="130">
        <f t="shared" ref="M47" si="11">SUM(M45:M46)</f>
        <v>6000</v>
      </c>
      <c r="N47" s="152"/>
      <c r="O47" s="152"/>
    </row>
    <row r="48" spans="1:15">
      <c r="A48" s="153"/>
      <c r="B48" s="19" t="s">
        <v>164</v>
      </c>
      <c r="C48" s="199">
        <f>C47*$C$25</f>
        <v>822.00000000000011</v>
      </c>
      <c r="D48" s="130"/>
      <c r="E48" s="130">
        <f t="shared" ref="E48:K48" si="12">E47*$C$25</f>
        <v>846.66000000000008</v>
      </c>
      <c r="F48" s="130"/>
      <c r="G48" s="130">
        <f t="shared" si="12"/>
        <v>872.05980000000011</v>
      </c>
      <c r="H48" s="130"/>
      <c r="I48" s="130">
        <f t="shared" si="12"/>
        <v>898.22159400000021</v>
      </c>
      <c r="J48" s="130"/>
      <c r="K48" s="130">
        <f t="shared" si="12"/>
        <v>925.16824182000005</v>
      </c>
      <c r="L48" s="130"/>
      <c r="M48" s="130">
        <f t="shared" ref="M48" si="13">M47*$B$25</f>
        <v>0</v>
      </c>
      <c r="N48" s="152"/>
      <c r="O48" s="152"/>
    </row>
    <row r="49" spans="1:15">
      <c r="A49" s="153"/>
      <c r="B49" s="36" t="s">
        <v>172</v>
      </c>
      <c r="C49" s="199">
        <f>SUM(C47:C48)</f>
        <v>6822</v>
      </c>
      <c r="D49" s="130"/>
      <c r="E49" s="130">
        <f t="shared" ref="E49:K49" si="14">SUM(E47:E48)</f>
        <v>7026.66</v>
      </c>
      <c r="F49" s="130"/>
      <c r="G49" s="130">
        <f t="shared" si="14"/>
        <v>7237.4598000000005</v>
      </c>
      <c r="H49" s="130"/>
      <c r="I49" s="130">
        <f t="shared" si="14"/>
        <v>7454.5835940000015</v>
      </c>
      <c r="J49" s="130"/>
      <c r="K49" s="130">
        <f t="shared" si="14"/>
        <v>7678.2211018199996</v>
      </c>
      <c r="L49" s="130"/>
      <c r="M49" s="130">
        <f t="shared" ref="M49" si="15">SUM(M47:M48)</f>
        <v>6000</v>
      </c>
      <c r="N49" s="152"/>
      <c r="O49" s="152"/>
    </row>
    <row r="50" spans="1:15">
      <c r="A50" s="153"/>
      <c r="C50" s="199"/>
      <c r="D50" s="130"/>
      <c r="E50" s="130"/>
      <c r="F50" s="130"/>
      <c r="G50" s="130"/>
      <c r="H50" s="130"/>
      <c r="I50" s="130"/>
      <c r="J50" s="130"/>
      <c r="K50" s="130"/>
      <c r="L50" s="130"/>
      <c r="M50" s="130"/>
      <c r="N50" s="152"/>
      <c r="O50" s="152"/>
    </row>
    <row r="51" spans="1:15">
      <c r="A51" s="153"/>
      <c r="B51" s="102" t="s">
        <v>149</v>
      </c>
      <c r="C51" s="200">
        <f>SUM(C57,C63)</f>
        <v>148854</v>
      </c>
      <c r="D51" s="176"/>
      <c r="E51" s="176">
        <f t="shared" ref="E51:K51" si="16">SUM(E57,E63)</f>
        <v>153319.62</v>
      </c>
      <c r="F51" s="176"/>
      <c r="G51" s="176">
        <f t="shared" si="16"/>
        <v>157919.20860000001</v>
      </c>
      <c r="H51" s="176"/>
      <c r="I51" s="176">
        <f t="shared" si="16"/>
        <v>162656.784858</v>
      </c>
      <c r="J51" s="176"/>
      <c r="K51" s="176">
        <f t="shared" si="16"/>
        <v>167536.48840373999</v>
      </c>
      <c r="L51" s="130"/>
      <c r="M51" s="130">
        <f t="shared" ref="M51" si="17">SUM(M57,M63)</f>
        <v>112000</v>
      </c>
      <c r="N51" s="152"/>
      <c r="O51" s="152"/>
    </row>
    <row r="52" spans="1:15">
      <c r="A52" s="153"/>
      <c r="C52" s="199"/>
      <c r="D52" s="130"/>
      <c r="E52" s="130"/>
      <c r="F52" s="130"/>
      <c r="G52" s="130"/>
      <c r="H52" s="130"/>
      <c r="I52" s="130"/>
      <c r="J52" s="130"/>
      <c r="K52" s="130"/>
      <c r="L52" s="130"/>
      <c r="M52" s="130"/>
      <c r="N52" s="152"/>
      <c r="O52" s="152"/>
    </row>
    <row r="53" spans="1:15">
      <c r="A53" s="153" t="s">
        <v>179</v>
      </c>
      <c r="B53" t="s">
        <v>150</v>
      </c>
      <c r="C53" s="199">
        <v>50000</v>
      </c>
      <c r="D53" s="130"/>
      <c r="E53" s="130">
        <f>C53*(1+$C$29)</f>
        <v>51500</v>
      </c>
      <c r="F53" s="130"/>
      <c r="G53" s="130">
        <f>E53*(1+$C$29)</f>
        <v>53045</v>
      </c>
      <c r="H53" s="130"/>
      <c r="I53" s="130">
        <f>G53*(1+$C$29)</f>
        <v>54636.35</v>
      </c>
      <c r="J53" s="130"/>
      <c r="K53" s="130">
        <f>I53*(1+$C$29)</f>
        <v>56275.440499999997</v>
      </c>
      <c r="L53" s="130"/>
      <c r="M53" s="130">
        <v>50000</v>
      </c>
      <c r="N53" s="152"/>
      <c r="O53" s="152"/>
    </row>
    <row r="54" spans="1:15">
      <c r="A54" s="153" t="s">
        <v>179</v>
      </c>
      <c r="B54" t="s">
        <v>150</v>
      </c>
      <c r="C54" s="199">
        <v>40000</v>
      </c>
      <c r="D54" s="130"/>
      <c r="E54" s="130">
        <f>C54*(1+$C$29)</f>
        <v>41200</v>
      </c>
      <c r="F54" s="130"/>
      <c r="G54" s="130">
        <f>E54*(1+$C$29)</f>
        <v>42436</v>
      </c>
      <c r="H54" s="130"/>
      <c r="I54" s="130">
        <f>G54*(1+$C$29)</f>
        <v>43709.08</v>
      </c>
      <c r="J54" s="130"/>
      <c r="K54" s="130">
        <f>I54*(1+$C$29)</f>
        <v>45020.352400000003</v>
      </c>
      <c r="L54" s="130"/>
      <c r="M54" s="130">
        <v>40000</v>
      </c>
      <c r="N54" s="152"/>
      <c r="O54" s="152"/>
    </row>
    <row r="55" spans="1:15">
      <c r="A55" s="153"/>
      <c r="B55" t="s">
        <v>171</v>
      </c>
      <c r="C55" s="199">
        <f>SUM(C53:C54)</f>
        <v>90000</v>
      </c>
      <c r="D55" s="130"/>
      <c r="E55" s="130">
        <f t="shared" ref="E55:K55" si="18">SUM(E53:E54)</f>
        <v>92700</v>
      </c>
      <c r="F55" s="130"/>
      <c r="G55" s="130">
        <f t="shared" si="18"/>
        <v>95481</v>
      </c>
      <c r="H55" s="130"/>
      <c r="I55" s="130">
        <f t="shared" si="18"/>
        <v>98345.43</v>
      </c>
      <c r="J55" s="130"/>
      <c r="K55" s="130">
        <f t="shared" si="18"/>
        <v>101295.7929</v>
      </c>
      <c r="L55" s="130"/>
      <c r="M55" s="130">
        <f t="shared" ref="M55" si="19">SUM(M53:M54)</f>
        <v>90000</v>
      </c>
      <c r="N55" s="152"/>
      <c r="O55" s="152"/>
    </row>
    <row r="56" spans="1:15">
      <c r="A56" s="153"/>
      <c r="B56" s="19" t="s">
        <v>164</v>
      </c>
      <c r="C56" s="199">
        <f>C55*$C$24</f>
        <v>33840</v>
      </c>
      <c r="D56" s="130">
        <f t="shared" ref="D56:K56" si="20">D55*$C$24</f>
        <v>0</v>
      </c>
      <c r="E56" s="130">
        <f t="shared" si="20"/>
        <v>34855.199999999997</v>
      </c>
      <c r="F56" s="130">
        <f t="shared" si="20"/>
        <v>0</v>
      </c>
      <c r="G56" s="130">
        <f t="shared" si="20"/>
        <v>35900.856</v>
      </c>
      <c r="H56" s="130"/>
      <c r="I56" s="130">
        <f t="shared" si="20"/>
        <v>36977.881679999999</v>
      </c>
      <c r="J56" s="130"/>
      <c r="K56" s="130">
        <f t="shared" si="20"/>
        <v>38087.218130399997</v>
      </c>
      <c r="L56" s="130"/>
      <c r="M56" s="130">
        <f t="shared" ref="M56" si="21">M55*$B$24</f>
        <v>0</v>
      </c>
      <c r="N56" s="152"/>
      <c r="O56" s="152"/>
    </row>
    <row r="57" spans="1:15" ht="13.5" customHeight="1">
      <c r="A57" s="153"/>
      <c r="B57" s="36" t="s">
        <v>172</v>
      </c>
      <c r="C57" s="199">
        <f>SUM(C55:C56)</f>
        <v>123840</v>
      </c>
      <c r="D57" s="130"/>
      <c r="E57" s="130">
        <f t="shared" ref="E57:K57" si="22">SUM(E55:E56)</f>
        <v>127555.2</v>
      </c>
      <c r="F57" s="130"/>
      <c r="G57" s="130">
        <f t="shared" si="22"/>
        <v>131381.856</v>
      </c>
      <c r="H57" s="130"/>
      <c r="I57" s="130">
        <f t="shared" si="22"/>
        <v>135323.31167999998</v>
      </c>
      <c r="J57" s="130"/>
      <c r="K57" s="130">
        <f t="shared" si="22"/>
        <v>139383.0110304</v>
      </c>
      <c r="L57" s="130"/>
      <c r="M57" s="130">
        <f t="shared" ref="M57" si="23">SUM(M55:M56)</f>
        <v>90000</v>
      </c>
      <c r="N57" s="152"/>
      <c r="O57" s="152"/>
    </row>
    <row r="58" spans="1:15">
      <c r="A58" s="153"/>
      <c r="B58" s="36"/>
      <c r="C58" s="199"/>
      <c r="D58" s="130"/>
      <c r="E58" s="130"/>
      <c r="F58" s="130"/>
      <c r="G58" s="130"/>
      <c r="H58" s="130"/>
      <c r="I58" s="130"/>
      <c r="J58" s="130"/>
      <c r="K58" s="130"/>
      <c r="L58" s="130"/>
      <c r="M58" s="130"/>
      <c r="N58" s="152"/>
      <c r="O58" s="152"/>
    </row>
    <row r="59" spans="1:15">
      <c r="A59" s="153" t="s">
        <v>179</v>
      </c>
      <c r="B59" t="s">
        <v>151</v>
      </c>
      <c r="C59" s="199">
        <v>12000</v>
      </c>
      <c r="D59" s="130"/>
      <c r="E59" s="130">
        <f>C59*(1+$C$29)</f>
        <v>12360</v>
      </c>
      <c r="F59" s="130"/>
      <c r="G59" s="130">
        <f>E59*(1+$C$29)</f>
        <v>12730.800000000001</v>
      </c>
      <c r="H59" s="130"/>
      <c r="I59" s="130">
        <f>G59*(1+$C$29)</f>
        <v>13112.724000000002</v>
      </c>
      <c r="J59" s="130"/>
      <c r="K59" s="130">
        <f>I59*(1+$C$29)</f>
        <v>13506.105720000003</v>
      </c>
      <c r="L59" s="130"/>
      <c r="M59" s="130">
        <v>12000</v>
      </c>
      <c r="N59" s="152"/>
      <c r="O59" s="152"/>
    </row>
    <row r="60" spans="1:15">
      <c r="A60" s="153" t="s">
        <v>179</v>
      </c>
      <c r="B60" t="s">
        <v>151</v>
      </c>
      <c r="C60" s="199">
        <v>10000</v>
      </c>
      <c r="D60" s="130"/>
      <c r="E60" s="130">
        <f>C60*(1+$C$29)</f>
        <v>10300</v>
      </c>
      <c r="F60" s="130"/>
      <c r="G60" s="130">
        <f>E60*(1+$C$29)</f>
        <v>10609</v>
      </c>
      <c r="H60" s="130"/>
      <c r="I60" s="130">
        <f>G60*(1+$C$29)</f>
        <v>10927.27</v>
      </c>
      <c r="J60" s="130"/>
      <c r="K60" s="130">
        <f>I60*(1+$C$29)</f>
        <v>11255.088100000001</v>
      </c>
      <c r="L60" s="130"/>
      <c r="M60" s="130">
        <v>10000</v>
      </c>
      <c r="N60" s="152"/>
      <c r="O60" s="152"/>
    </row>
    <row r="61" spans="1:15">
      <c r="A61" s="153"/>
      <c r="B61" t="s">
        <v>171</v>
      </c>
      <c r="C61" s="199">
        <f>SUM(C59:C60)</f>
        <v>22000</v>
      </c>
      <c r="D61" s="130"/>
      <c r="E61" s="130">
        <f t="shared" ref="E61:K61" si="24">SUM(E59:E60)</f>
        <v>22660</v>
      </c>
      <c r="F61" s="130"/>
      <c r="G61" s="130">
        <f t="shared" si="24"/>
        <v>23339.800000000003</v>
      </c>
      <c r="H61" s="130"/>
      <c r="I61" s="130">
        <f t="shared" si="24"/>
        <v>24039.994000000002</v>
      </c>
      <c r="J61" s="130"/>
      <c r="K61" s="130">
        <f t="shared" si="24"/>
        <v>24761.193820000004</v>
      </c>
      <c r="L61" s="130"/>
      <c r="M61" s="130">
        <f t="shared" ref="M61" si="25">SUM(M59:M60)</f>
        <v>22000</v>
      </c>
      <c r="N61" s="152"/>
      <c r="O61" s="152"/>
    </row>
    <row r="62" spans="1:15">
      <c r="A62" s="153"/>
      <c r="B62" s="19" t="s">
        <v>164</v>
      </c>
      <c r="C62" s="199">
        <f>C61*$C$25</f>
        <v>3014.0000000000005</v>
      </c>
      <c r="D62" s="130">
        <f t="shared" ref="D62:K62" si="26">D61*$C$25</f>
        <v>0</v>
      </c>
      <c r="E62" s="130">
        <f t="shared" si="26"/>
        <v>3104.42</v>
      </c>
      <c r="F62" s="130">
        <f t="shared" si="26"/>
        <v>0</v>
      </c>
      <c r="G62" s="130">
        <f t="shared" si="26"/>
        <v>3197.5526000000004</v>
      </c>
      <c r="H62" s="130"/>
      <c r="I62" s="130">
        <f t="shared" si="26"/>
        <v>3293.4791780000005</v>
      </c>
      <c r="J62" s="130"/>
      <c r="K62" s="130">
        <f t="shared" si="26"/>
        <v>3392.2835533400007</v>
      </c>
      <c r="L62" s="130"/>
      <c r="M62" s="130">
        <f t="shared" ref="M62" si="27">M61*$B$25</f>
        <v>0</v>
      </c>
      <c r="N62" s="152"/>
      <c r="O62" s="152"/>
    </row>
    <row r="63" spans="1:15">
      <c r="A63" s="153"/>
      <c r="B63" s="36" t="s">
        <v>172</v>
      </c>
      <c r="C63" s="199">
        <f>SUM(C61:C62)</f>
        <v>25014</v>
      </c>
      <c r="D63" s="130"/>
      <c r="E63" s="130">
        <f t="shared" ref="E63:K63" si="28">SUM(E61:E62)</f>
        <v>25764.42</v>
      </c>
      <c r="F63" s="130"/>
      <c r="G63" s="130">
        <f t="shared" si="28"/>
        <v>26537.352600000002</v>
      </c>
      <c r="H63" s="130"/>
      <c r="I63" s="130">
        <f t="shared" si="28"/>
        <v>27333.473178000004</v>
      </c>
      <c r="J63" s="130"/>
      <c r="K63" s="130">
        <f t="shared" si="28"/>
        <v>28153.477373340003</v>
      </c>
      <c r="L63" s="130"/>
      <c r="M63" s="130">
        <f t="shared" ref="M63" si="29">SUM(M61:M62)</f>
        <v>22000</v>
      </c>
      <c r="N63" s="152"/>
      <c r="O63" s="152"/>
    </row>
    <row r="64" spans="1:15">
      <c r="A64" s="153"/>
      <c r="C64" s="199"/>
      <c r="D64" s="130"/>
      <c r="E64" s="130"/>
      <c r="F64" s="130"/>
      <c r="G64" s="130"/>
      <c r="H64" s="130"/>
      <c r="I64" s="130"/>
      <c r="J64" s="130"/>
      <c r="K64" s="130"/>
      <c r="L64" s="130"/>
      <c r="M64" s="130"/>
      <c r="N64" s="152"/>
      <c r="O64" s="152"/>
    </row>
    <row r="65" spans="1:15">
      <c r="A65" s="153"/>
      <c r="B65" s="26" t="s">
        <v>152</v>
      </c>
      <c r="C65" s="198">
        <f>SUM(C66:C70)</f>
        <v>22869</v>
      </c>
      <c r="D65" s="175"/>
      <c r="E65" s="175">
        <f t="shared" ref="E65:K65" si="30">SUM(E66:E70)</f>
        <v>22869</v>
      </c>
      <c r="F65" s="175"/>
      <c r="G65" s="175">
        <f t="shared" si="30"/>
        <v>22869</v>
      </c>
      <c r="H65" s="175"/>
      <c r="I65" s="175">
        <f t="shared" si="30"/>
        <v>22869</v>
      </c>
      <c r="J65" s="175"/>
      <c r="K65" s="175">
        <f t="shared" si="30"/>
        <v>22869</v>
      </c>
      <c r="L65" s="130"/>
      <c r="M65" s="130">
        <f t="shared" ref="M65" si="31">SUM(M66:M70)</f>
        <v>22869</v>
      </c>
      <c r="N65" s="152"/>
      <c r="O65" s="152"/>
    </row>
    <row r="66" spans="1:15">
      <c r="A66" s="153" t="s">
        <v>179</v>
      </c>
      <c r="B66" t="s">
        <v>153</v>
      </c>
      <c r="C66" s="199">
        <v>2345</v>
      </c>
      <c r="D66" s="130"/>
      <c r="E66" s="130">
        <v>2345</v>
      </c>
      <c r="F66" s="130"/>
      <c r="G66" s="130">
        <v>2345</v>
      </c>
      <c r="H66" s="130"/>
      <c r="I66" s="130">
        <v>2345</v>
      </c>
      <c r="J66" s="130"/>
      <c r="K66" s="130">
        <v>2345</v>
      </c>
      <c r="L66" s="130"/>
      <c r="M66" s="130">
        <v>2345</v>
      </c>
      <c r="N66" s="152"/>
      <c r="O66" s="152"/>
    </row>
    <row r="67" spans="1:15">
      <c r="A67" s="153" t="s">
        <v>179</v>
      </c>
      <c r="B67" t="s">
        <v>154</v>
      </c>
      <c r="C67" s="199">
        <v>56</v>
      </c>
      <c r="D67" s="130"/>
      <c r="E67" s="130">
        <v>56</v>
      </c>
      <c r="F67" s="130"/>
      <c r="G67" s="130">
        <v>56</v>
      </c>
      <c r="H67" s="130"/>
      <c r="I67" s="130">
        <v>56</v>
      </c>
      <c r="J67" s="130"/>
      <c r="K67" s="130">
        <v>56</v>
      </c>
      <c r="L67" s="130"/>
      <c r="M67" s="130">
        <v>56</v>
      </c>
      <c r="N67" s="152"/>
      <c r="O67" s="152"/>
    </row>
    <row r="68" spans="1:15">
      <c r="A68" s="153" t="s">
        <v>179</v>
      </c>
      <c r="B68" t="s">
        <v>156</v>
      </c>
      <c r="C68" s="199">
        <v>20000</v>
      </c>
      <c r="D68" s="130"/>
      <c r="E68" s="130">
        <v>20000</v>
      </c>
      <c r="F68" s="130"/>
      <c r="G68" s="130">
        <v>20000</v>
      </c>
      <c r="H68" s="130"/>
      <c r="I68" s="130">
        <v>20000</v>
      </c>
      <c r="J68" s="130"/>
      <c r="K68" s="130">
        <v>20000</v>
      </c>
      <c r="L68" s="130"/>
      <c r="M68" s="130">
        <v>20000</v>
      </c>
      <c r="N68" s="152"/>
      <c r="O68" s="152"/>
    </row>
    <row r="69" spans="1:15">
      <c r="A69" s="153" t="s">
        <v>179</v>
      </c>
      <c r="B69" t="s">
        <v>155</v>
      </c>
      <c r="C69" s="199">
        <v>234</v>
      </c>
      <c r="D69" s="130"/>
      <c r="E69" s="130">
        <v>234</v>
      </c>
      <c r="F69" s="130"/>
      <c r="G69" s="130">
        <v>234</v>
      </c>
      <c r="H69" s="130"/>
      <c r="I69" s="130">
        <v>234</v>
      </c>
      <c r="J69" s="130"/>
      <c r="K69" s="130">
        <v>234</v>
      </c>
      <c r="L69" s="130"/>
      <c r="M69" s="130">
        <v>234</v>
      </c>
      <c r="N69" s="152"/>
      <c r="O69" s="152"/>
    </row>
    <row r="70" spans="1:15">
      <c r="A70" s="153" t="s">
        <v>179</v>
      </c>
      <c r="B70" t="s">
        <v>157</v>
      </c>
      <c r="C70" s="199">
        <v>234</v>
      </c>
      <c r="D70" s="130"/>
      <c r="E70" s="130">
        <v>234</v>
      </c>
      <c r="F70" s="130"/>
      <c r="G70" s="130">
        <v>234</v>
      </c>
      <c r="H70" s="130"/>
      <c r="I70" s="130">
        <v>234</v>
      </c>
      <c r="J70" s="130"/>
      <c r="K70" s="130">
        <v>234</v>
      </c>
      <c r="L70" s="130"/>
      <c r="M70" s="130">
        <v>234</v>
      </c>
      <c r="N70" s="152"/>
      <c r="O70" s="152"/>
    </row>
    <row r="71" spans="1:15">
      <c r="A71" s="153"/>
      <c r="C71" s="199"/>
      <c r="D71" s="130"/>
      <c r="E71" s="130"/>
      <c r="F71" s="130"/>
      <c r="G71" s="130"/>
      <c r="H71" s="130"/>
      <c r="I71" s="130"/>
      <c r="J71" s="130"/>
      <c r="K71" s="130"/>
      <c r="L71" s="130"/>
      <c r="M71" s="130"/>
      <c r="N71" s="152"/>
      <c r="O71" s="152"/>
    </row>
    <row r="72" spans="1:15">
      <c r="A72" s="153"/>
      <c r="B72" s="26" t="s">
        <v>158</v>
      </c>
      <c r="C72" s="198">
        <f>SUM(C73:C75)</f>
        <v>23715</v>
      </c>
      <c r="D72" s="175"/>
      <c r="E72" s="175">
        <f t="shared" ref="E72:K72" si="32">SUM(E73:E75)</f>
        <v>23715</v>
      </c>
      <c r="F72" s="175"/>
      <c r="G72" s="175">
        <f t="shared" si="32"/>
        <v>23715</v>
      </c>
      <c r="H72" s="175"/>
      <c r="I72" s="175">
        <f t="shared" si="32"/>
        <v>23715</v>
      </c>
      <c r="J72" s="175"/>
      <c r="K72" s="175">
        <f t="shared" si="32"/>
        <v>23715</v>
      </c>
      <c r="L72" s="130"/>
      <c r="M72" s="130">
        <f t="shared" ref="M72" si="33">SUM(M73:M75)</f>
        <v>23715</v>
      </c>
      <c r="N72" s="152"/>
      <c r="O72" s="152"/>
    </row>
    <row r="73" spans="1:15">
      <c r="A73" s="153" t="s">
        <v>179</v>
      </c>
      <c r="B73" t="s">
        <v>159</v>
      </c>
      <c r="C73" s="199">
        <v>266</v>
      </c>
      <c r="D73" s="130"/>
      <c r="E73" s="130">
        <v>266</v>
      </c>
      <c r="F73" s="130"/>
      <c r="G73" s="130">
        <v>266</v>
      </c>
      <c r="H73" s="130"/>
      <c r="I73" s="130">
        <v>266</v>
      </c>
      <c r="J73" s="130"/>
      <c r="K73" s="130">
        <v>266</v>
      </c>
      <c r="L73" s="130"/>
      <c r="M73" s="130">
        <v>266</v>
      </c>
      <c r="N73" s="152"/>
      <c r="O73" s="152"/>
    </row>
    <row r="74" spans="1:15">
      <c r="A74" s="153" t="s">
        <v>179</v>
      </c>
      <c r="B74" t="s">
        <v>173</v>
      </c>
      <c r="C74" s="199">
        <v>23424</v>
      </c>
      <c r="D74" s="130"/>
      <c r="E74" s="130">
        <v>23424</v>
      </c>
      <c r="F74" s="130"/>
      <c r="G74" s="130">
        <v>23424</v>
      </c>
      <c r="H74" s="130"/>
      <c r="I74" s="130">
        <v>23424</v>
      </c>
      <c r="J74" s="130"/>
      <c r="K74" s="130">
        <v>23424</v>
      </c>
      <c r="L74" s="130"/>
      <c r="M74" s="130">
        <v>23424</v>
      </c>
      <c r="N74" s="152"/>
      <c r="O74" s="152"/>
    </row>
    <row r="75" spans="1:15">
      <c r="A75" s="153" t="s">
        <v>179</v>
      </c>
      <c r="B75" t="s">
        <v>173</v>
      </c>
      <c r="C75" s="199">
        <v>25</v>
      </c>
      <c r="D75" s="130"/>
      <c r="E75" s="130">
        <v>25</v>
      </c>
      <c r="F75" s="130"/>
      <c r="G75" s="130">
        <v>25</v>
      </c>
      <c r="H75" s="130"/>
      <c r="I75" s="130">
        <v>25</v>
      </c>
      <c r="J75" s="130"/>
      <c r="K75" s="130">
        <v>25</v>
      </c>
      <c r="L75" s="130"/>
      <c r="M75" s="130">
        <v>25</v>
      </c>
      <c r="N75" s="152"/>
      <c r="O75" s="152"/>
    </row>
    <row r="76" spans="1:15">
      <c r="A76" s="153"/>
      <c r="C76" s="199"/>
      <c r="D76" s="130"/>
      <c r="E76" s="130"/>
      <c r="F76" s="130"/>
      <c r="G76" s="130"/>
      <c r="H76" s="130"/>
      <c r="I76" s="130"/>
      <c r="J76" s="130"/>
      <c r="K76" s="130"/>
      <c r="L76" s="130"/>
      <c r="M76" s="130"/>
      <c r="N76" s="152"/>
      <c r="O76" s="152"/>
    </row>
    <row r="77" spans="1:15">
      <c r="A77" s="153"/>
      <c r="B77" s="26" t="s">
        <v>240</v>
      </c>
      <c r="C77" s="198">
        <f>SUM(C78:C79)</f>
        <v>104000</v>
      </c>
      <c r="D77" s="175"/>
      <c r="E77" s="175">
        <f t="shared" ref="E77:K77" si="34">SUM(E78:E79)</f>
        <v>40666.666666666672</v>
      </c>
      <c r="F77" s="175"/>
      <c r="G77" s="175">
        <f t="shared" si="34"/>
        <v>52666.666666666672</v>
      </c>
      <c r="H77" s="175"/>
      <c r="I77" s="175">
        <f t="shared" si="34"/>
        <v>52666.666666666672</v>
      </c>
      <c r="J77" s="175"/>
      <c r="K77" s="175">
        <f t="shared" si="34"/>
        <v>36000</v>
      </c>
      <c r="L77" s="130"/>
      <c r="M77" s="130">
        <f t="shared" ref="M77" si="35">SUM(M78:M79)</f>
        <v>13009</v>
      </c>
      <c r="N77" s="152"/>
      <c r="O77" s="152"/>
    </row>
    <row r="78" spans="1:15">
      <c r="A78" s="153" t="s">
        <v>179</v>
      </c>
      <c r="B78" t="s">
        <v>197</v>
      </c>
      <c r="C78" s="199">
        <f>'Capital Needs'!F23</f>
        <v>104000</v>
      </c>
      <c r="D78" s="130">
        <f>'Capital Needs'!G23</f>
        <v>0</v>
      </c>
      <c r="E78" s="130">
        <f>'Capital Needs'!H23</f>
        <v>40666.666666666672</v>
      </c>
      <c r="F78" s="130">
        <f>'Capital Needs'!I23</f>
        <v>0</v>
      </c>
      <c r="G78" s="130">
        <f>'Capital Needs'!J23</f>
        <v>52666.666666666672</v>
      </c>
      <c r="H78" s="130">
        <f>'Capital Needs'!K23</f>
        <v>0</v>
      </c>
      <c r="I78" s="130">
        <f>'Capital Needs'!L23</f>
        <v>52666.666666666672</v>
      </c>
      <c r="J78" s="130">
        <f>'Capital Needs'!M23</f>
        <v>0</v>
      </c>
      <c r="K78" s="130">
        <f>'Capital Needs'!N23</f>
        <v>36000</v>
      </c>
      <c r="L78" s="130"/>
      <c r="M78" s="130">
        <v>13009</v>
      </c>
      <c r="N78" s="223"/>
      <c r="O78" s="152"/>
    </row>
    <row r="79" spans="1:15">
      <c r="A79" s="153" t="s">
        <v>179</v>
      </c>
      <c r="B79" t="s">
        <v>173</v>
      </c>
      <c r="C79" s="199"/>
      <c r="D79" s="130"/>
      <c r="E79" s="130"/>
      <c r="F79" s="130"/>
      <c r="G79" s="130"/>
      <c r="H79" s="130"/>
      <c r="I79" s="130"/>
      <c r="J79" s="130"/>
      <c r="K79" s="130"/>
      <c r="L79" s="130"/>
      <c r="M79" s="130"/>
      <c r="N79" s="223"/>
      <c r="O79" s="152"/>
    </row>
    <row r="80" spans="1:15">
      <c r="A80" s="153"/>
      <c r="C80" s="199"/>
      <c r="D80" s="130"/>
      <c r="E80" s="130"/>
      <c r="F80" s="130"/>
      <c r="G80" s="130"/>
      <c r="H80" s="130"/>
      <c r="I80" s="130"/>
      <c r="J80" s="130"/>
      <c r="K80" s="130"/>
      <c r="L80" s="130"/>
      <c r="M80" s="130"/>
      <c r="N80" s="152"/>
      <c r="O80" s="152"/>
    </row>
    <row r="81" spans="1:15">
      <c r="A81" s="153"/>
      <c r="C81" s="199"/>
      <c r="D81" s="130"/>
      <c r="E81" s="130"/>
      <c r="F81" s="130"/>
      <c r="G81" s="130"/>
      <c r="H81" s="130"/>
      <c r="I81" s="130"/>
      <c r="J81" s="130"/>
      <c r="K81" s="130"/>
      <c r="L81" s="130"/>
      <c r="M81" s="130"/>
      <c r="N81" s="152"/>
      <c r="O81" s="152"/>
    </row>
    <row r="82" spans="1:15">
      <c r="A82" s="153"/>
      <c r="B82" s="26" t="s">
        <v>174</v>
      </c>
      <c r="C82" s="199">
        <f>SUM(C35,C65,C72,C77)</f>
        <v>471380</v>
      </c>
      <c r="D82" s="130"/>
      <c r="E82" s="130">
        <f>SUM(E35,E65,E72,E77)</f>
        <v>417670.54666666669</v>
      </c>
      <c r="F82" s="130"/>
      <c r="G82" s="130">
        <f>SUM(G35,G65,G72,G77)</f>
        <v>439583.14306666673</v>
      </c>
      <c r="H82" s="130"/>
      <c r="I82" s="130">
        <f>SUM(I35,I65,I72,I77)</f>
        <v>449793.11735866667</v>
      </c>
      <c r="J82" s="130"/>
      <c r="K82" s="130">
        <f>SUM(K35,K65,K72,K77)</f>
        <v>443642.72421275999</v>
      </c>
      <c r="L82" s="130"/>
      <c r="M82" s="130">
        <f>SUM(M35,M65,M72,M77)</f>
        <v>297593</v>
      </c>
      <c r="N82" s="152"/>
      <c r="O82" s="152"/>
    </row>
    <row r="83" spans="1:15">
      <c r="A83" s="153"/>
      <c r="C83" s="199"/>
      <c r="D83" s="130"/>
      <c r="E83" s="130"/>
      <c r="F83" s="130"/>
      <c r="G83" s="130"/>
      <c r="H83" s="130"/>
      <c r="I83" s="130"/>
      <c r="J83" s="130"/>
      <c r="K83" s="130"/>
      <c r="L83" s="130"/>
      <c r="M83" s="130"/>
      <c r="N83" s="152"/>
      <c r="O83" s="152"/>
    </row>
    <row r="84" spans="1:15">
      <c r="A84" s="153"/>
      <c r="B84" s="26" t="s">
        <v>70</v>
      </c>
      <c r="C84" s="199">
        <f>'Gr or SpPrg Revenue (by credit)'!C131</f>
        <v>297732</v>
      </c>
      <c r="D84" s="130">
        <f>'Gr or SpPrg Revenue (by credit)'!D131</f>
        <v>137897</v>
      </c>
      <c r="E84" s="130">
        <f>'Gr or SpPrg Revenue (by credit)'!E131</f>
        <v>657273.56400000013</v>
      </c>
      <c r="F84" s="130">
        <f>'Gr or SpPrg Revenue (by credit)'!F131</f>
        <v>296418.75</v>
      </c>
      <c r="G84" s="130">
        <f>'Gr or SpPrg Revenue (by credit)'!G131</f>
        <v>1080273.0470280002</v>
      </c>
      <c r="H84" s="130">
        <f>'Gr or SpPrg Revenue (by credit)'!H131</f>
        <v>365351.24999999994</v>
      </c>
      <c r="I84" s="130">
        <f>'Gr or SpPrg Revenue (by credit)'!I131</f>
        <v>1486239.063790956</v>
      </c>
      <c r="J84" s="130">
        <f>'Gr or SpPrg Revenue (by credit)'!J131</f>
        <v>496323</v>
      </c>
      <c r="K84" s="130">
        <f>'Gr or SpPrg Revenue (by credit)'!K131</f>
        <v>1660753.6329550121</v>
      </c>
      <c r="L84" s="130">
        <f>'G or SpPro Revenue (per credit)'!L118</f>
        <v>98952.030580990831</v>
      </c>
      <c r="M84" s="130">
        <f>'G or SpPro Revenue (per credit)'!M118</f>
        <v>0</v>
      </c>
      <c r="N84" s="152"/>
      <c r="O84" s="152"/>
    </row>
    <row r="85" spans="1:15">
      <c r="A85" s="153"/>
      <c r="C85" s="199"/>
      <c r="D85" s="130"/>
      <c r="E85" s="130"/>
      <c r="F85" s="130"/>
      <c r="G85" s="130"/>
      <c r="H85" s="130"/>
      <c r="I85" s="130"/>
      <c r="J85" s="130"/>
      <c r="K85" s="130"/>
      <c r="L85" s="130"/>
      <c r="M85" s="130"/>
      <c r="N85" s="152"/>
      <c r="O85" s="152"/>
    </row>
    <row r="86" spans="1:15">
      <c r="A86" s="153"/>
      <c r="B86" s="102" t="s">
        <v>162</v>
      </c>
      <c r="C86" s="201">
        <f>C84-C82</f>
        <v>-173648</v>
      </c>
      <c r="D86" s="154"/>
      <c r="E86" s="154">
        <f t="shared" ref="E86:K86" si="36">E84-E82</f>
        <v>239603.01733333344</v>
      </c>
      <c r="F86" s="154"/>
      <c r="G86" s="154">
        <f t="shared" si="36"/>
        <v>640689.90396133345</v>
      </c>
      <c r="H86" s="154"/>
      <c r="I86" s="154">
        <f t="shared" si="36"/>
        <v>1036445.9464322894</v>
      </c>
      <c r="J86" s="154"/>
      <c r="K86" s="154">
        <f t="shared" si="36"/>
        <v>1217110.9087422523</v>
      </c>
      <c r="L86" s="154"/>
      <c r="M86" s="154">
        <f t="shared" ref="M86" si="37">M84-M82</f>
        <v>-297593</v>
      </c>
      <c r="N86" s="51"/>
      <c r="O86" s="51"/>
    </row>
    <row r="87" spans="1:15">
      <c r="A87" s="153"/>
      <c r="B87" s="102" t="s">
        <v>163</v>
      </c>
      <c r="C87" s="202">
        <f>C86/C84</f>
        <v>-0.58323593029973264</v>
      </c>
      <c r="D87" s="170"/>
      <c r="E87" s="170">
        <f t="shared" ref="E87:K87" si="38">E86/E84</f>
        <v>0.36454077945136004</v>
      </c>
      <c r="F87" s="170"/>
      <c r="G87" s="170">
        <f t="shared" si="38"/>
        <v>0.59308144892068848</v>
      </c>
      <c r="H87" s="170"/>
      <c r="I87" s="170">
        <f t="shared" si="38"/>
        <v>0.69736152930109541</v>
      </c>
      <c r="J87" s="170"/>
      <c r="K87" s="170">
        <f t="shared" si="38"/>
        <v>0.73286662427865501</v>
      </c>
      <c r="L87" s="170"/>
      <c r="M87" s="170" t="e">
        <f t="shared" ref="M87" si="39">M86/M84</f>
        <v>#DIV/0!</v>
      </c>
      <c r="N87" s="8"/>
      <c r="O87" s="51"/>
    </row>
    <row r="88" spans="1:15">
      <c r="A88" s="153"/>
      <c r="B88" s="102"/>
      <c r="C88" s="203"/>
      <c r="D88" s="131"/>
      <c r="E88" s="131"/>
      <c r="F88" s="131"/>
      <c r="G88" s="131"/>
      <c r="H88" s="131"/>
      <c r="I88" s="131"/>
      <c r="J88" s="131"/>
      <c r="K88" s="131"/>
      <c r="L88" s="131"/>
      <c r="M88" s="131"/>
      <c r="N88" s="51"/>
      <c r="O88" s="51"/>
    </row>
    <row r="89" spans="1:15">
      <c r="A89" s="153"/>
      <c r="B89" s="102" t="s">
        <v>277</v>
      </c>
      <c r="C89" s="204">
        <v>0.35</v>
      </c>
      <c r="D89" s="171"/>
      <c r="E89" s="171">
        <f>C89</f>
        <v>0.35</v>
      </c>
      <c r="F89" s="171">
        <f t="shared" ref="F89:K89" si="40">D89</f>
        <v>0</v>
      </c>
      <c r="G89" s="171">
        <f t="shared" si="40"/>
        <v>0.35</v>
      </c>
      <c r="H89" s="171">
        <f t="shared" si="40"/>
        <v>0</v>
      </c>
      <c r="I89" s="171">
        <f t="shared" si="40"/>
        <v>0.35</v>
      </c>
      <c r="J89" s="171">
        <f t="shared" si="40"/>
        <v>0</v>
      </c>
      <c r="K89" s="171">
        <f t="shared" si="40"/>
        <v>0.35</v>
      </c>
      <c r="L89" s="171"/>
      <c r="M89" s="171">
        <v>9.35</v>
      </c>
      <c r="N89" s="51"/>
      <c r="O89" s="51"/>
    </row>
    <row r="90" spans="1:15">
      <c r="A90" s="153"/>
      <c r="C90" s="12"/>
      <c r="D90" s="12"/>
      <c r="E90" s="12"/>
      <c r="F90" s="12"/>
      <c r="G90" s="12"/>
      <c r="H90" s="12"/>
      <c r="I90" s="12"/>
      <c r="J90" s="12"/>
      <c r="K90" s="12"/>
      <c r="L90" s="12"/>
      <c r="M90" s="12"/>
    </row>
    <row r="91" spans="1:15">
      <c r="B91" s="102" t="s">
        <v>319</v>
      </c>
      <c r="C91" s="53">
        <f>NPV(C92,C86:K86)</f>
        <v>2411724.8698827191</v>
      </c>
    </row>
    <row r="92" spans="1:15">
      <c r="B92" s="102" t="s">
        <v>254</v>
      </c>
      <c r="C92" s="179">
        <v>0.05</v>
      </c>
    </row>
    <row r="94" spans="1:15">
      <c r="B94" s="8" t="s">
        <v>278</v>
      </c>
    </row>
    <row r="95" spans="1:15">
      <c r="B95" s="8" t="s">
        <v>279</v>
      </c>
    </row>
    <row r="96" spans="1:15">
      <c r="B96" s="8"/>
    </row>
    <row r="97" spans="2:2">
      <c r="B97" s="8" t="s">
        <v>280</v>
      </c>
    </row>
    <row r="98" spans="2:2">
      <c r="B98" s="8"/>
    </row>
  </sheetData>
  <mergeCells count="3">
    <mergeCell ref="A32:A33"/>
    <mergeCell ref="B32:B33"/>
    <mergeCell ref="C32:M3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3"/>
  <sheetViews>
    <sheetView topLeftCell="A4" zoomScaleNormal="100" workbookViewId="0">
      <selection activeCell="C17" sqref="C17"/>
    </sheetView>
  </sheetViews>
  <sheetFormatPr defaultRowHeight="15"/>
  <cols>
    <col min="1" max="1" width="19.85546875" style="72" bestFit="1" customWidth="1"/>
    <col min="2" max="3" width="34.85546875" style="72" customWidth="1"/>
    <col min="4" max="4" width="32" style="72" customWidth="1"/>
    <col min="5" max="5" width="51.7109375" style="72" customWidth="1"/>
    <col min="6" max="6" width="11" style="72" bestFit="1" customWidth="1"/>
    <col min="7" max="9" width="10.42578125" style="72" bestFit="1" customWidth="1"/>
    <col min="10" max="10" width="27.28515625" style="72" customWidth="1"/>
    <col min="11" max="16384" width="9.140625" style="72"/>
  </cols>
  <sheetData>
    <row r="1" spans="1:10" ht="15" customHeight="1">
      <c r="A1" s="321" t="s">
        <v>88</v>
      </c>
      <c r="B1" s="321"/>
      <c r="C1" s="321"/>
      <c r="D1" s="321"/>
      <c r="E1" s="321"/>
      <c r="F1" s="321"/>
      <c r="G1" s="321"/>
    </row>
    <row r="2" spans="1:10">
      <c r="A2" s="321"/>
      <c r="B2" s="321"/>
      <c r="C2" s="321"/>
      <c r="D2" s="321"/>
      <c r="E2" s="321"/>
      <c r="F2" s="321"/>
      <c r="G2" s="321"/>
    </row>
    <row r="3" spans="1:10">
      <c r="A3" s="73"/>
      <c r="B3" s="73"/>
      <c r="C3" s="185"/>
      <c r="D3" s="73"/>
      <c r="E3" s="73"/>
      <c r="F3" s="73"/>
      <c r="G3" s="73"/>
    </row>
    <row r="4" spans="1:10">
      <c r="A4" s="72" t="s">
        <v>89</v>
      </c>
    </row>
    <row r="5" spans="1:10">
      <c r="E5" s="74" t="s">
        <v>90</v>
      </c>
      <c r="F5" s="322" t="s">
        <v>91</v>
      </c>
      <c r="G5" s="322"/>
      <c r="H5" s="322"/>
      <c r="I5" s="322"/>
    </row>
    <row r="6" spans="1:10" ht="45" customHeight="1">
      <c r="A6" s="75" t="s">
        <v>92</v>
      </c>
      <c r="B6" s="75" t="s">
        <v>93</v>
      </c>
      <c r="C6" s="76" t="s">
        <v>94</v>
      </c>
      <c r="D6" s="76" t="s">
        <v>94</v>
      </c>
      <c r="E6" s="76" t="s">
        <v>95</v>
      </c>
      <c r="F6" s="76" t="s">
        <v>96</v>
      </c>
      <c r="G6" s="76" t="s">
        <v>97</v>
      </c>
      <c r="H6" s="76" t="s">
        <v>98</v>
      </c>
      <c r="I6" s="76" t="s">
        <v>99</v>
      </c>
      <c r="J6" s="76" t="s">
        <v>100</v>
      </c>
    </row>
    <row r="7" spans="1:10" ht="89.25" customHeight="1">
      <c r="A7" s="323" t="s">
        <v>101</v>
      </c>
      <c r="B7" s="96" t="s">
        <v>132</v>
      </c>
      <c r="C7" s="188" t="s">
        <v>131</v>
      </c>
      <c r="D7" s="192">
        <v>0.54900000000000004</v>
      </c>
      <c r="E7" s="94" t="s">
        <v>102</v>
      </c>
      <c r="F7" s="77"/>
      <c r="G7" s="77"/>
      <c r="H7" s="77"/>
      <c r="I7" s="77"/>
      <c r="J7" s="77" t="s">
        <v>103</v>
      </c>
    </row>
    <row r="8" spans="1:10" ht="89.25" customHeight="1">
      <c r="A8" s="324"/>
      <c r="B8" s="96"/>
      <c r="C8" s="188" t="s">
        <v>285</v>
      </c>
      <c r="D8" s="192">
        <v>0.51100000000000001</v>
      </c>
      <c r="E8" s="94"/>
      <c r="F8" s="77"/>
      <c r="G8" s="77"/>
      <c r="H8" s="77"/>
      <c r="I8" s="77"/>
      <c r="J8" s="77"/>
    </row>
    <row r="9" spans="1:10">
      <c r="A9" s="324"/>
      <c r="B9" s="97" t="s">
        <v>104</v>
      </c>
      <c r="C9" s="191" t="s">
        <v>284</v>
      </c>
      <c r="D9" s="189">
        <v>19101</v>
      </c>
      <c r="E9" s="78">
        <v>0.04</v>
      </c>
      <c r="F9" s="77"/>
      <c r="G9" s="77"/>
      <c r="H9" s="77"/>
      <c r="I9" s="77"/>
      <c r="J9" s="77" t="s">
        <v>103</v>
      </c>
    </row>
    <row r="10" spans="1:10">
      <c r="A10" s="325"/>
      <c r="B10" s="97" t="s">
        <v>105</v>
      </c>
      <c r="C10" s="77" t="s">
        <v>18</v>
      </c>
      <c r="D10" s="77" t="s">
        <v>18</v>
      </c>
      <c r="E10" s="77" t="s">
        <v>18</v>
      </c>
      <c r="F10" s="193">
        <v>0.74</v>
      </c>
      <c r="G10" s="190">
        <v>0.78</v>
      </c>
      <c r="H10" s="78">
        <v>0.78</v>
      </c>
      <c r="I10" s="78">
        <v>0.28999999999999998</v>
      </c>
      <c r="J10" s="77" t="s">
        <v>103</v>
      </c>
    </row>
    <row r="11" spans="1:10">
      <c r="A11" s="323" t="s">
        <v>106</v>
      </c>
      <c r="B11" s="96" t="s">
        <v>132</v>
      </c>
      <c r="C11" s="190" t="s">
        <v>283</v>
      </c>
      <c r="D11" s="93">
        <v>0.11</v>
      </c>
      <c r="E11" s="78" t="s">
        <v>102</v>
      </c>
      <c r="F11" s="77"/>
      <c r="G11" s="77"/>
      <c r="H11" s="77"/>
      <c r="I11" s="77"/>
      <c r="J11" s="77" t="s">
        <v>107</v>
      </c>
    </row>
    <row r="12" spans="1:10">
      <c r="A12" s="324"/>
      <c r="B12" s="97" t="s">
        <v>104</v>
      </c>
      <c r="C12" s="77" t="s">
        <v>108</v>
      </c>
      <c r="D12" s="77" t="s">
        <v>108</v>
      </c>
      <c r="E12" s="78">
        <v>0.03</v>
      </c>
      <c r="F12" s="77"/>
      <c r="G12" s="77"/>
      <c r="H12" s="77"/>
      <c r="I12" s="77"/>
      <c r="J12" s="77" t="s">
        <v>107</v>
      </c>
    </row>
    <row r="13" spans="1:10">
      <c r="A13" s="325"/>
      <c r="B13" s="97" t="s">
        <v>105</v>
      </c>
      <c r="C13" s="77" t="s">
        <v>18</v>
      </c>
      <c r="D13" s="77" t="s">
        <v>18</v>
      </c>
      <c r="E13" s="77" t="s">
        <v>18</v>
      </c>
      <c r="F13" s="77" t="s">
        <v>18</v>
      </c>
      <c r="G13" s="77" t="s">
        <v>18</v>
      </c>
      <c r="H13" s="77" t="s">
        <v>18</v>
      </c>
      <c r="I13" s="77" t="s">
        <v>18</v>
      </c>
      <c r="J13" s="77" t="s">
        <v>109</v>
      </c>
    </row>
  </sheetData>
  <mergeCells count="4">
    <mergeCell ref="A1:G2"/>
    <mergeCell ref="F5:I5"/>
    <mergeCell ref="A7:A10"/>
    <mergeCell ref="A11:A13"/>
  </mergeCells>
  <pageMargins left="0.7" right="0.7" top="0.75" bottom="0.75" header="0.3" footer="0.3"/>
  <pageSetup scale="60" orientation="landscape" horizontalDpi="200" verticalDpi="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COVER</vt:lpstr>
      <vt:lpstr>G Summ, Milestones, Assump</vt:lpstr>
      <vt:lpstr>G or SpPro Revenue (per credit)</vt:lpstr>
      <vt:lpstr>Gr - Expenses</vt:lpstr>
      <vt:lpstr>UG Enrollment - by Credits</vt:lpstr>
      <vt:lpstr>UG RCM - TBD</vt:lpstr>
      <vt:lpstr>Gr or SpPrg Revenue (by credit)</vt:lpstr>
      <vt:lpstr>G - Expenses</vt:lpstr>
      <vt:lpstr>Standard Rates</vt:lpstr>
      <vt:lpstr>Capital Needs</vt:lpstr>
      <vt:lpstr>Comprehensive Expense List</vt:lpstr>
      <vt:lpstr>Issues Risks Recs </vt:lpstr>
      <vt:lpstr>'G or SpPro Revenue (per credit)'!Print_Area</vt:lpstr>
    </vt:vector>
  </TitlesOfParts>
  <Company>Pace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Angelica Ferreira</cp:lastModifiedBy>
  <cp:lastPrinted>2013-06-18T19:14:57Z</cp:lastPrinted>
  <dcterms:created xsi:type="dcterms:W3CDTF">2013-06-03T14:56:54Z</dcterms:created>
  <dcterms:modified xsi:type="dcterms:W3CDTF">2013-08-13T18:22:26Z</dcterms:modified>
</cp:coreProperties>
</file>